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7"/>
  </bookViews>
  <sheets>
    <sheet name="kiad1" sheetId="1" r:id="rId1"/>
    <sheet name="kiad2" sheetId="2" r:id="rId2"/>
    <sheet name="kiad3" sheetId="3" r:id="rId3"/>
    <sheet name="kiad4" sheetId="4" r:id="rId4"/>
    <sheet name="kiad5" sheetId="5" r:id="rId5"/>
    <sheet name="kiad6" sheetId="6" r:id="rId6"/>
    <sheet name="kiad7" sheetId="7" r:id="rId7"/>
    <sheet name="kiad8" sheetId="8" r:id="rId8"/>
  </sheets>
  <definedNames>
    <definedName name="_xlnm.Print_Area" localSheetId="2">'kiad3'!$A$1:$M$32</definedName>
    <definedName name="_xlnm.Print_Area" localSheetId="4">'kiad5'!$A$1:$M$39</definedName>
    <definedName name="_xlnm.Print_Area" localSheetId="6">'kiad7'!$A$1:$M$37</definedName>
  </definedNames>
  <calcPr fullCalcOnLoad="1"/>
</workbook>
</file>

<file path=xl/sharedStrings.xml><?xml version="1.0" encoding="utf-8"?>
<sst xmlns="http://schemas.openxmlformats.org/spreadsheetml/2006/main" count="385" uniqueCount="142">
  <si>
    <t>Kiadások részletezése intézményenként, szakfeladatonként</t>
  </si>
  <si>
    <t>ezer Ft-ban</t>
  </si>
  <si>
    <t>Személyi juttatás</t>
  </si>
  <si>
    <t>Munkaadót terhelő járulék</t>
  </si>
  <si>
    <t>SZAKFELADATOK</t>
  </si>
  <si>
    <t xml:space="preserve">Eredeti </t>
  </si>
  <si>
    <t>előirányzat</t>
  </si>
  <si>
    <t xml:space="preserve">Módosított előirányzat </t>
  </si>
  <si>
    <t>Teljesítés</t>
  </si>
  <si>
    <t xml:space="preserve"> %-a</t>
  </si>
  <si>
    <t>Módosított</t>
  </si>
  <si>
    <t>%-a</t>
  </si>
  <si>
    <t>I. ÖNKORMÁNYZAT HIVATALA</t>
  </si>
  <si>
    <t>II. ÖNKORMÁNYZATI SZAKFEL.</t>
  </si>
  <si>
    <t>Dologi és egyéb folyó kiadás</t>
  </si>
  <si>
    <t>Összesen</t>
  </si>
  <si>
    <t xml:space="preserve">Módos. </t>
  </si>
  <si>
    <t>Telj.  %-a</t>
  </si>
  <si>
    <t>Módos. előirányz.</t>
  </si>
  <si>
    <t>Telj. %-a</t>
  </si>
  <si>
    <t>Eredeti előirányz.</t>
  </si>
  <si>
    <t>előirányz.</t>
  </si>
  <si>
    <t>II. ÖNKORMÁNYZATI SZAKF.</t>
  </si>
  <si>
    <t xml:space="preserve">             ezer Ft-ban</t>
  </si>
  <si>
    <t xml:space="preserve">        Intézményi étkeztetés</t>
  </si>
  <si>
    <t xml:space="preserve">        Kollégiumi étkeztetés</t>
  </si>
  <si>
    <t xml:space="preserve">        Viziközmű</t>
  </si>
  <si>
    <t xml:space="preserve">        Települési hulladék kezelés</t>
  </si>
  <si>
    <t xml:space="preserve">        Családi ünnepek szervezése</t>
  </si>
  <si>
    <t>III. SZLOVÁK ÖNKORMÁNYZ.</t>
  </si>
  <si>
    <t xml:space="preserve">        Igazgatási tevékenység</t>
  </si>
  <si>
    <t xml:space="preserve">        Múzeumok</t>
  </si>
  <si>
    <t xml:space="preserve">       Szlovák Önkormányzat  Össz.</t>
  </si>
  <si>
    <t xml:space="preserve">        Átm. elh. bizt. ell. ( Idősek Háza)</t>
  </si>
  <si>
    <t xml:space="preserve">        Házi segítségnyújtás</t>
  </si>
  <si>
    <t xml:space="preserve">        Családsegítés</t>
  </si>
  <si>
    <t xml:space="preserve">        Nappali szoc. ellátás (Idősek Klubja)</t>
  </si>
  <si>
    <t xml:space="preserve">        Szociális étkeztetés</t>
  </si>
  <si>
    <t xml:space="preserve">       Szoc. Szolg. Központ Összesen</t>
  </si>
  <si>
    <t xml:space="preserve">       Könyvtári tevékenység</t>
  </si>
  <si>
    <t xml:space="preserve">        Alapfokú művészet oktatás</t>
  </si>
  <si>
    <t xml:space="preserve">        Iskolai oktatás</t>
  </si>
  <si>
    <t xml:space="preserve">        Napközi</t>
  </si>
  <si>
    <t xml:space="preserve">        Szlovák Iskola Összesen</t>
  </si>
  <si>
    <t xml:space="preserve">        Óvodai nevelés</t>
  </si>
  <si>
    <t xml:space="preserve">        Diákotthon</t>
  </si>
  <si>
    <t xml:space="preserve">        Rendszeres szociális pénzbeli ellátások</t>
  </si>
  <si>
    <t xml:space="preserve">        Esesti pénzbeli szociális ellátás</t>
  </si>
  <si>
    <t xml:space="preserve">        Eseti pénzbeli gyermekvédelmi ellátások</t>
  </si>
  <si>
    <t xml:space="preserve">        Csapadékvíz elvezetés</t>
  </si>
  <si>
    <t>III.  SZLOVÁK ÖNKORMÁNYZAT</t>
  </si>
  <si>
    <t xml:space="preserve">        Szlovák Önkormányzat Összesen</t>
  </si>
  <si>
    <t xml:space="preserve">       Szlovák Két Tanítási Nyelvű Ált. Isk. és </t>
  </si>
  <si>
    <t xml:space="preserve">       Óvoda Összesen</t>
  </si>
  <si>
    <t xml:space="preserve">        Védőnők</t>
  </si>
  <si>
    <t xml:space="preserve">        Iskola egészségügyi ellátás</t>
  </si>
  <si>
    <t xml:space="preserve">        Sajátos Nevelési Igényű Óvodai Nevelés</t>
  </si>
  <si>
    <t xml:space="preserve">        Nappali rendszerű ált. isk. oktatás</t>
  </si>
  <si>
    <t xml:space="preserve">        Nappali rendszerű gimnáziumi oktatás</t>
  </si>
  <si>
    <t xml:space="preserve">        Sajátos nevelési igényű gimn. tanulók okt.</t>
  </si>
  <si>
    <t xml:space="preserve">        J.J. Ált Isk. és Gimn. Összesen</t>
  </si>
  <si>
    <t xml:space="preserve">        Városi Kulturális és Sporttevékenység</t>
  </si>
  <si>
    <t xml:space="preserve">Beruházás, pü-i befekt., felújítások </t>
  </si>
  <si>
    <t>Pénzeszköz átad. Egyéb kiadás</t>
  </si>
  <si>
    <t>Dologi és e.f. kiadások</t>
  </si>
  <si>
    <t xml:space="preserve">        Gyermek és ifjúságvédelmi tev.</t>
  </si>
  <si>
    <t xml:space="preserve">        Temetkezés</t>
  </si>
  <si>
    <t>Beruházások, pü-i bef., felújítások</t>
  </si>
  <si>
    <t xml:space="preserve">        Munkanélküli ellátás</t>
  </si>
  <si>
    <t>Dologi és e.f kiadások</t>
  </si>
  <si>
    <t>Óvoda összesen</t>
  </si>
  <si>
    <t xml:space="preserve">Beruházások, pü.i bef., felújítások </t>
  </si>
  <si>
    <t>VI. MŰVELŐDÉSI KÖZPONT</t>
  </si>
  <si>
    <t xml:space="preserve">       Művelődési központ tevékenysége</t>
  </si>
  <si>
    <t>Művelődési Központ összesen</t>
  </si>
  <si>
    <t>IX. J. J. ÁLT. ISKOLA ÉS GIMN.</t>
  </si>
  <si>
    <t xml:space="preserve">        Gimnáziumi felnőtt oktatás </t>
  </si>
  <si>
    <t xml:space="preserve">        Sajátos nev. Igényű ált. isk.okt.</t>
  </si>
  <si>
    <t xml:space="preserve">        Iskolai napközi</t>
  </si>
  <si>
    <t xml:space="preserve"> Szlovák Két Tanítási Nyelvű Ált. Isk. és  Óvoda Összesen</t>
  </si>
  <si>
    <t xml:space="preserve">Beruházások, pü-i befekt.  Felújítások </t>
  </si>
  <si>
    <t>Pénzeszköz átadás, egyéb kiadás</t>
  </si>
  <si>
    <t>XI. Függő, átfutó, kiegyenlítő kiadás</t>
  </si>
  <si>
    <t>XI.Függő, átfutó, kiegyenlítő kiadás</t>
  </si>
  <si>
    <t xml:space="preserve">        Óvoda összesen</t>
  </si>
  <si>
    <t xml:space="preserve">  Önkormányzati igazgatás Összesen</t>
  </si>
  <si>
    <t>Kisegítő mg-i szolg. (park)</t>
  </si>
  <si>
    <t>Közutak, hidak üzemelt., felújítás</t>
  </si>
  <si>
    <t>Ingatlangazdálkodás</t>
  </si>
  <si>
    <t>Település vízellátás</t>
  </si>
  <si>
    <t>Közvilágítási feladatok</t>
  </si>
  <si>
    <t xml:space="preserve">Háziorvosi szolgálat </t>
  </si>
  <si>
    <t xml:space="preserve">                                                               Kiadások részletezése intézményenként, címenként, szakfeladatonként</t>
  </si>
  <si>
    <t xml:space="preserve">                                                                      Kiadások részletezése intézményenként, szakfeladatonként</t>
  </si>
  <si>
    <t xml:space="preserve">        Rendszeres gyermekvéd. pénzbeli ellátás</t>
  </si>
  <si>
    <r>
      <t xml:space="preserve">        </t>
    </r>
    <r>
      <rPr>
        <b/>
        <sz val="12"/>
        <rFont val="Times New Roman"/>
        <family val="1"/>
      </rPr>
      <t xml:space="preserve">Óvoda </t>
    </r>
  </si>
  <si>
    <t xml:space="preserve">        Óvoda</t>
  </si>
  <si>
    <t xml:space="preserve">       Művelődési Központ összesen</t>
  </si>
  <si>
    <t>Gazdaság-és területfejlesztési feladatok (ROP)</t>
  </si>
  <si>
    <t xml:space="preserve">Labor </t>
  </si>
  <si>
    <t xml:space="preserve">Egészségügyi ellátás egyéb feladatai </t>
  </si>
  <si>
    <t>IV. CIGÁNY KISEBBS. ÖNKORMÁNYZ.</t>
  </si>
  <si>
    <t xml:space="preserve">       Cigány Kisebbs. Önkormányzat  Össz.</t>
  </si>
  <si>
    <t>V. SZOCIÁLIS SZOLGÁLTATÓ KÖZPONT</t>
  </si>
  <si>
    <t xml:space="preserve">V. SZOCIÁLIS SZOLGÁLTATÓ KÖZPONT  </t>
  </si>
  <si>
    <t xml:space="preserve">        Tanyagondnoki szolgálat </t>
  </si>
  <si>
    <t xml:space="preserve">        Bölcsőde </t>
  </si>
  <si>
    <t xml:space="preserve">        HEFOP pályázat </t>
  </si>
  <si>
    <t xml:space="preserve">VI. SZLOVÁK KÉT TANÍTÁSI NYELVŰ      ÁLT. ISKOLA ÉS ÓVODA </t>
  </si>
  <si>
    <t xml:space="preserve">VI. SZLOVÁK KÉT TANÍTÁSI NYELVŰ ÁLT. ISKOLA ÉS ÓVODA </t>
  </si>
  <si>
    <t>VII. MŰVELŐDÉSI KÖZPONT</t>
  </si>
  <si>
    <t xml:space="preserve">       Városi televíziós rendszer üzemeltetése </t>
  </si>
  <si>
    <t xml:space="preserve">       Lapkiadás </t>
  </si>
  <si>
    <t xml:space="preserve">        HEFOP pályázat</t>
  </si>
  <si>
    <t xml:space="preserve"> Képviselői juttatás</t>
  </si>
  <si>
    <t>Önkormányzati képviselő választás</t>
  </si>
  <si>
    <t>Képviselői juttatás</t>
  </si>
  <si>
    <t xml:space="preserve">   Önkormányzati igazg. Össz.</t>
  </si>
  <si>
    <t xml:space="preserve">        Egyéb szociális és gyermekjóléti </t>
  </si>
  <si>
    <t xml:space="preserve">        Diáksport </t>
  </si>
  <si>
    <t xml:space="preserve"> </t>
  </si>
  <si>
    <t xml:space="preserve">        Sajátos Nevelési Igényű Ált.Isk.okt. </t>
  </si>
  <si>
    <t>Önkormányzati szakfeladatok összesen</t>
  </si>
  <si>
    <t>Önkormányzati szakfeladatok Összesen</t>
  </si>
  <si>
    <t>VII. Alapfokú Művészetoktatási Intézmény</t>
  </si>
  <si>
    <t>Alapfokú Művészetoktatási Int. összesen</t>
  </si>
  <si>
    <t>KIADÁS ÖSSZESEN</t>
  </si>
  <si>
    <t xml:space="preserve">Helyi közutak, hidak , létesítése, felújítása </t>
  </si>
  <si>
    <t>Nagylak-Tk. CBC projekt</t>
  </si>
  <si>
    <t xml:space="preserve">XII. Céltartalékok </t>
  </si>
  <si>
    <t xml:space="preserve">        Előző évi pénzmaradvány átadás </t>
  </si>
  <si>
    <t xml:space="preserve">        Gyermek és ifjúságvédelmi tevékenység</t>
  </si>
  <si>
    <t xml:space="preserve">        Múzeumok </t>
  </si>
  <si>
    <t xml:space="preserve">                                                          2007. évi</t>
  </si>
  <si>
    <t>Könyvkiadás</t>
  </si>
  <si>
    <t>2007. évi</t>
  </si>
  <si>
    <t xml:space="preserve">        Szociális foglalkoztatás</t>
  </si>
  <si>
    <t xml:space="preserve">                                                        2007. évi</t>
  </si>
  <si>
    <t>4. melléklet</t>
  </si>
  <si>
    <t>X. Tk. és térsége állati hull.-kez. Önk. Társ.</t>
  </si>
  <si>
    <t xml:space="preserve"> Önkormányzati és Körzeti Igazgatás</t>
  </si>
  <si>
    <t>Önkormányzati és Körzeti igazgatás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</si>
</sst>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_ ;\-0\ "/>
    <numFmt numFmtId="176" formatCode="#,##0_ ;\-#,##0\ "/>
    <numFmt numFmtId="177" formatCode="#,##0;[Red]#,##0"/>
    <numFmt numFmtId="178" formatCode="0.000000"/>
    <numFmt numFmtId="179" formatCode="0.00000"/>
    <numFmt numFmtId="180" formatCode="0.0000"/>
    <numFmt numFmtId="181" formatCode="0.000"/>
    <numFmt numFmtId="182" formatCode="#,##0.0;[Red]#,##0.0"/>
    <numFmt numFmtId="183" formatCode="#,##0.00;[Red]#,##0.00"/>
    <numFmt numFmtId="184" formatCode="#,##0.0"/>
    <numFmt numFmtId="185" formatCode="#,##0.000"/>
  </numFmts>
  <fonts count="1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2"/>
      <name val="Arial"/>
      <family val="0"/>
    </font>
    <font>
      <b/>
      <sz val="10"/>
      <name val="Times New Roman"/>
      <family val="1"/>
    </font>
    <font>
      <b/>
      <sz val="11"/>
      <name val="Arial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2" fontId="10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shrinkToFi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" fontId="6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1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shrinkToFi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177" fontId="6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shrinkToFit="1"/>
    </xf>
    <xf numFmtId="177" fontId="6" fillId="0" borderId="1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4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Border="1" applyAlignment="1">
      <alignment/>
    </xf>
    <xf numFmtId="3" fontId="4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/>
    </xf>
    <xf numFmtId="3" fontId="4" fillId="0" borderId="7" xfId="0" applyNumberFormat="1" applyFont="1" applyBorder="1" applyAlignment="1">
      <alignment vertical="top" wrapText="1"/>
    </xf>
    <xf numFmtId="183" fontId="6" fillId="0" borderId="1" xfId="0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 quotePrefix="1">
      <alignment horizontal="right" vertical="top" wrapText="1"/>
    </xf>
    <xf numFmtId="3" fontId="14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2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 horizontal="right"/>
    </xf>
    <xf numFmtId="177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90" zoomScaleNormal="90" workbookViewId="0" topLeftCell="A1">
      <selection activeCell="A10" sqref="A10"/>
    </sheetView>
  </sheetViews>
  <sheetFormatPr defaultColWidth="9.140625" defaultRowHeight="12.75"/>
  <cols>
    <col min="1" max="1" width="43.00390625" style="0" customWidth="1"/>
    <col min="2" max="2" width="11.7109375" style="0" customWidth="1"/>
    <col min="3" max="3" width="12.28125" style="0" customWidth="1"/>
    <col min="4" max="4" width="12.14062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1.28125" style="0" customWidth="1"/>
    <col min="9" max="9" width="13.8515625" style="0" customWidth="1"/>
    <col min="11" max="11" width="11.140625" style="0" customWidth="1"/>
    <col min="12" max="12" width="10.7109375" style="0" customWidth="1"/>
    <col min="13" max="13" width="9.8515625" style="0" customWidth="1"/>
  </cols>
  <sheetData>
    <row r="1" spans="1:13" ht="15.75">
      <c r="A1" s="36"/>
      <c r="B1" s="36"/>
      <c r="C1" s="36"/>
      <c r="D1" s="36"/>
      <c r="E1" s="36"/>
      <c r="F1" s="36"/>
      <c r="G1" s="36"/>
      <c r="H1" s="36"/>
      <c r="I1" s="45"/>
      <c r="J1" s="36"/>
      <c r="K1" s="36"/>
      <c r="L1" s="36"/>
      <c r="M1" s="5" t="s">
        <v>138</v>
      </c>
    </row>
    <row r="2" spans="1:13" ht="18.75">
      <c r="A2" s="153" t="s">
        <v>92</v>
      </c>
      <c r="B2" s="153"/>
      <c r="C2" s="153"/>
      <c r="D2" s="153"/>
      <c r="E2" s="153"/>
      <c r="F2" s="153"/>
      <c r="G2" s="153"/>
      <c r="H2" s="153"/>
      <c r="I2" s="153"/>
      <c r="J2" s="36"/>
      <c r="K2" s="36"/>
      <c r="L2" s="36"/>
      <c r="M2" s="5"/>
    </row>
    <row r="3" spans="1:13" s="3" customFormat="1" ht="18.75">
      <c r="A3" s="153" t="s">
        <v>133</v>
      </c>
      <c r="B3" s="153"/>
      <c r="C3" s="153"/>
      <c r="D3" s="153"/>
      <c r="E3" s="153"/>
      <c r="F3" s="153"/>
      <c r="G3" s="153"/>
      <c r="H3" s="153"/>
      <c r="I3" s="153"/>
      <c r="J3" s="36"/>
      <c r="K3" s="36"/>
      <c r="L3" s="36"/>
      <c r="M3" s="36"/>
    </row>
    <row r="4" ht="12.75">
      <c r="C4" s="36"/>
    </row>
    <row r="5" spans="1:13" ht="15.75">
      <c r="A5" s="1"/>
      <c r="I5" s="2"/>
      <c r="M5" s="149" t="s">
        <v>1</v>
      </c>
    </row>
    <row r="6" spans="1:13" ht="15.75">
      <c r="A6" s="48"/>
      <c r="B6" s="154" t="s">
        <v>2</v>
      </c>
      <c r="C6" s="155"/>
      <c r="D6" s="155"/>
      <c r="E6" s="154"/>
      <c r="F6" s="154" t="s">
        <v>3</v>
      </c>
      <c r="G6" s="154"/>
      <c r="H6" s="155"/>
      <c r="I6" s="154"/>
      <c r="J6" s="157" t="s">
        <v>14</v>
      </c>
      <c r="K6" s="157"/>
      <c r="L6" s="158"/>
      <c r="M6" s="158"/>
    </row>
    <row r="7" spans="1:13" ht="24.75" customHeight="1">
      <c r="A7" s="159" t="s">
        <v>4</v>
      </c>
      <c r="B7" s="113" t="s">
        <v>5</v>
      </c>
      <c r="C7" s="156" t="s">
        <v>7</v>
      </c>
      <c r="D7" s="159" t="s">
        <v>8</v>
      </c>
      <c r="E7" s="116" t="s">
        <v>8</v>
      </c>
      <c r="F7" s="112" t="s">
        <v>5</v>
      </c>
      <c r="G7" s="112" t="s">
        <v>10</v>
      </c>
      <c r="H7" s="160" t="s">
        <v>8</v>
      </c>
      <c r="I7" s="116" t="s">
        <v>8</v>
      </c>
      <c r="J7" s="109" t="s">
        <v>5</v>
      </c>
      <c r="K7" s="109" t="s">
        <v>16</v>
      </c>
      <c r="L7" s="156" t="s">
        <v>8</v>
      </c>
      <c r="M7" s="155" t="s">
        <v>17</v>
      </c>
    </row>
    <row r="8" spans="1:13" ht="21" customHeight="1">
      <c r="A8" s="159"/>
      <c r="B8" s="114" t="s">
        <v>6</v>
      </c>
      <c r="C8" s="156"/>
      <c r="D8" s="159"/>
      <c r="E8" s="117" t="s">
        <v>9</v>
      </c>
      <c r="F8" s="115" t="s">
        <v>6</v>
      </c>
      <c r="G8" s="115" t="s">
        <v>6</v>
      </c>
      <c r="H8" s="160"/>
      <c r="I8" s="117" t="s">
        <v>11</v>
      </c>
      <c r="J8" s="111" t="s">
        <v>21</v>
      </c>
      <c r="K8" s="111" t="s">
        <v>21</v>
      </c>
      <c r="L8" s="156"/>
      <c r="M8" s="155"/>
    </row>
    <row r="9" spans="1:13" ht="15.75">
      <c r="A9" s="39" t="s">
        <v>12</v>
      </c>
      <c r="B9" s="57"/>
      <c r="C9" s="39"/>
      <c r="D9" s="39"/>
      <c r="E9" s="57"/>
      <c r="F9" s="57"/>
      <c r="G9" s="57"/>
      <c r="H9" s="39"/>
      <c r="I9" s="57"/>
      <c r="J9" s="110"/>
      <c r="K9" s="110"/>
      <c r="L9" s="37"/>
      <c r="M9" s="12"/>
    </row>
    <row r="10" spans="1:13" ht="15.75" customHeight="1">
      <c r="A10" s="50" t="s">
        <v>140</v>
      </c>
      <c r="B10" s="7">
        <v>77453</v>
      </c>
      <c r="C10" s="7">
        <f>75965+1426+654</f>
        <v>78045</v>
      </c>
      <c r="D10" s="7">
        <f>13335+61424+402+561</f>
        <v>75722</v>
      </c>
      <c r="E10" s="33">
        <f>D10/C10*100</f>
        <v>97.0235120763662</v>
      </c>
      <c r="F10" s="7">
        <f>23174+104</f>
        <v>23278</v>
      </c>
      <c r="G10" s="7">
        <f>23345+104+221</f>
        <v>23670</v>
      </c>
      <c r="H10" s="7">
        <f>4262+19138+387+186</f>
        <v>23973</v>
      </c>
      <c r="I10" s="30">
        <f>H10/G10*100</f>
        <v>101.28010139416983</v>
      </c>
      <c r="J10" s="7">
        <v>30437</v>
      </c>
      <c r="K10" s="7">
        <f>61+59609+585+294+260</f>
        <v>60809</v>
      </c>
      <c r="L10" s="7">
        <f>282+45602+47+1193+58</f>
        <v>47182</v>
      </c>
      <c r="M10" s="8">
        <f>L10/K10*100</f>
        <v>77.59048825009455</v>
      </c>
    </row>
    <row r="11" spans="1:13" ht="15.75">
      <c r="A11" s="38" t="s">
        <v>114</v>
      </c>
      <c r="B11" s="7">
        <v>13244</v>
      </c>
      <c r="C11" s="7">
        <v>12453</v>
      </c>
      <c r="D11" s="7">
        <v>13097</v>
      </c>
      <c r="E11" s="33">
        <f>D11/C11*100</f>
        <v>105.17144463181563</v>
      </c>
      <c r="F11" s="7">
        <v>3543</v>
      </c>
      <c r="G11" s="7">
        <v>3166</v>
      </c>
      <c r="H11" s="7">
        <v>2981</v>
      </c>
      <c r="I11" s="30">
        <f>H11/G11*100</f>
        <v>94.1566645609602</v>
      </c>
      <c r="J11" s="7">
        <v>144</v>
      </c>
      <c r="K11" s="7">
        <v>144</v>
      </c>
      <c r="L11" s="7">
        <v>190</v>
      </c>
      <c r="M11" s="8">
        <f aca="true" t="shared" si="0" ref="M11:M23">L11/K11*100</f>
        <v>131.94444444444443</v>
      </c>
    </row>
    <row r="12" spans="1:13" ht="15.75">
      <c r="A12" s="39" t="s">
        <v>85</v>
      </c>
      <c r="B12" s="11">
        <f>SUM(B10:B11)</f>
        <v>90697</v>
      </c>
      <c r="C12" s="11">
        <f>SUM(C10:C11)</f>
        <v>90498</v>
      </c>
      <c r="D12" s="11">
        <f>SUM(D10:D11)</f>
        <v>88819</v>
      </c>
      <c r="E12" s="34">
        <f>D12/C12*100</f>
        <v>98.14471038033989</v>
      </c>
      <c r="F12" s="11">
        <f>SUM(F10:F11)</f>
        <v>26821</v>
      </c>
      <c r="G12" s="11">
        <f>SUM(G10:G11)</f>
        <v>26836</v>
      </c>
      <c r="H12" s="11">
        <f>SUM(H10:H11)</f>
        <v>26954</v>
      </c>
      <c r="I12" s="54">
        <f>H12/G12*100</f>
        <v>100.43970785511999</v>
      </c>
      <c r="J12" s="11">
        <f>SUM(J10:J11)</f>
        <v>30581</v>
      </c>
      <c r="K12" s="11">
        <f>SUM(K10:K11)</f>
        <v>60953</v>
      </c>
      <c r="L12" s="11">
        <f>SUM(L10:L11)</f>
        <v>47372</v>
      </c>
      <c r="M12" s="12">
        <f t="shared" si="0"/>
        <v>77.71889816744049</v>
      </c>
    </row>
    <row r="13" spans="1:13" ht="15.75">
      <c r="A13" s="39" t="s">
        <v>13</v>
      </c>
      <c r="B13" s="11"/>
      <c r="C13" s="11"/>
      <c r="D13" s="11"/>
      <c r="E13" s="33"/>
      <c r="F13" s="11"/>
      <c r="G13" s="11"/>
      <c r="H13" s="11"/>
      <c r="I13" s="30"/>
      <c r="J13" s="11"/>
      <c r="K13" s="11"/>
      <c r="L13" s="11"/>
      <c r="M13" s="8"/>
    </row>
    <row r="14" spans="1:13" ht="15.75">
      <c r="A14" s="38" t="s">
        <v>86</v>
      </c>
      <c r="B14" s="7">
        <v>5560</v>
      </c>
      <c r="C14" s="7">
        <v>6110</v>
      </c>
      <c r="D14" s="7">
        <v>5783</v>
      </c>
      <c r="E14" s="33">
        <f>D14/C14*100</f>
        <v>94.64811783960721</v>
      </c>
      <c r="F14" s="17">
        <v>2023</v>
      </c>
      <c r="G14" s="17">
        <v>2200</v>
      </c>
      <c r="H14" s="17">
        <v>2021</v>
      </c>
      <c r="I14" s="30">
        <f>H14/G14*100</f>
        <v>91.86363636363636</v>
      </c>
      <c r="J14" s="7">
        <v>971</v>
      </c>
      <c r="K14" s="7">
        <v>1058</v>
      </c>
      <c r="L14" s="7">
        <v>273</v>
      </c>
      <c r="M14" s="8">
        <f t="shared" si="0"/>
        <v>25.80340264650284</v>
      </c>
    </row>
    <row r="15" spans="1:13" ht="15.75">
      <c r="A15" s="38" t="s">
        <v>87</v>
      </c>
      <c r="B15" s="9"/>
      <c r="C15" s="9"/>
      <c r="D15" s="9"/>
      <c r="E15" s="33"/>
      <c r="F15" s="9"/>
      <c r="G15" s="9"/>
      <c r="H15" s="9"/>
      <c r="I15" s="30"/>
      <c r="J15" s="7">
        <v>2400</v>
      </c>
      <c r="K15" s="7">
        <v>2400</v>
      </c>
      <c r="L15" s="7">
        <v>2305</v>
      </c>
      <c r="M15" s="8">
        <f t="shared" si="0"/>
        <v>96.04166666666667</v>
      </c>
    </row>
    <row r="16" spans="1:13" ht="15.75">
      <c r="A16" s="38" t="s">
        <v>115</v>
      </c>
      <c r="B16" s="7">
        <v>0</v>
      </c>
      <c r="C16" s="7">
        <v>15</v>
      </c>
      <c r="D16" s="7">
        <v>15</v>
      </c>
      <c r="E16" s="33">
        <f>D16/C16*100</f>
        <v>100</v>
      </c>
      <c r="F16" s="17">
        <v>0</v>
      </c>
      <c r="G16" s="17">
        <v>4</v>
      </c>
      <c r="H16" s="17">
        <v>4</v>
      </c>
      <c r="I16" s="30">
        <f>H16/G16*100</f>
        <v>100</v>
      </c>
      <c r="J16" s="9"/>
      <c r="K16" s="7">
        <v>4</v>
      </c>
      <c r="L16" s="7">
        <v>4</v>
      </c>
      <c r="M16" s="8">
        <f t="shared" si="0"/>
        <v>100</v>
      </c>
    </row>
    <row r="17" spans="1:13" ht="15.75">
      <c r="A17" s="38" t="s">
        <v>88</v>
      </c>
      <c r="B17" s="9"/>
      <c r="C17" s="9"/>
      <c r="D17" s="9"/>
      <c r="E17" s="33"/>
      <c r="F17" s="9"/>
      <c r="G17" s="9"/>
      <c r="H17" s="9"/>
      <c r="I17" s="30"/>
      <c r="J17" s="7">
        <v>4267</v>
      </c>
      <c r="K17" s="7">
        <v>6367</v>
      </c>
      <c r="L17" s="7">
        <v>6596</v>
      </c>
      <c r="M17" s="8">
        <f t="shared" si="0"/>
        <v>103.59667033139625</v>
      </c>
    </row>
    <row r="18" spans="1:13" ht="15.75">
      <c r="A18" s="38" t="s">
        <v>134</v>
      </c>
      <c r="B18" s="9"/>
      <c r="C18" s="9"/>
      <c r="D18" s="9"/>
      <c r="E18" s="33"/>
      <c r="F18" s="9"/>
      <c r="G18" s="9"/>
      <c r="H18" s="9"/>
      <c r="I18" s="30"/>
      <c r="J18" s="7"/>
      <c r="K18" s="7"/>
      <c r="L18" s="7">
        <v>1</v>
      </c>
      <c r="M18" s="8"/>
    </row>
    <row r="19" spans="1:13" ht="16.5" customHeight="1">
      <c r="A19" s="38" t="s">
        <v>98</v>
      </c>
      <c r="B19" s="17">
        <v>254</v>
      </c>
      <c r="C19" s="17">
        <v>421</v>
      </c>
      <c r="D19" s="17">
        <v>218</v>
      </c>
      <c r="E19" s="33">
        <f>D19/C19*100</f>
        <v>51.78147268408551</v>
      </c>
      <c r="F19" s="17">
        <v>107</v>
      </c>
      <c r="G19" s="17">
        <v>124</v>
      </c>
      <c r="H19" s="17">
        <v>21</v>
      </c>
      <c r="I19" s="30">
        <f>H19/G19*100</f>
        <v>16.93548387096774</v>
      </c>
      <c r="J19" s="7">
        <v>331</v>
      </c>
      <c r="K19" s="7">
        <v>331</v>
      </c>
      <c r="L19" s="7">
        <v>278</v>
      </c>
      <c r="M19" s="8">
        <f t="shared" si="0"/>
        <v>83.98791540785498</v>
      </c>
    </row>
    <row r="20" spans="1:13" ht="15.75">
      <c r="A20" s="38" t="s">
        <v>89</v>
      </c>
      <c r="B20" s="9"/>
      <c r="C20" s="9"/>
      <c r="D20" s="9"/>
      <c r="E20" s="33"/>
      <c r="F20" s="9"/>
      <c r="G20" s="9"/>
      <c r="H20" s="9"/>
      <c r="I20" s="30"/>
      <c r="J20" s="7">
        <v>2888</v>
      </c>
      <c r="K20" s="7">
        <v>2888</v>
      </c>
      <c r="L20" s="7">
        <v>2762</v>
      </c>
      <c r="M20" s="8">
        <f t="shared" si="0"/>
        <v>95.6371191135734</v>
      </c>
    </row>
    <row r="21" spans="1:13" ht="15.75">
      <c r="A21" s="38" t="s">
        <v>90</v>
      </c>
      <c r="B21" s="9"/>
      <c r="C21" s="9"/>
      <c r="D21" s="9"/>
      <c r="E21" s="33"/>
      <c r="F21" s="9"/>
      <c r="G21" s="9"/>
      <c r="H21" s="9"/>
      <c r="I21" s="30"/>
      <c r="J21" s="7">
        <v>10044</v>
      </c>
      <c r="K21" s="7">
        <v>10044</v>
      </c>
      <c r="L21" s="7">
        <v>9445</v>
      </c>
      <c r="M21" s="8">
        <f t="shared" si="0"/>
        <v>94.03624054161689</v>
      </c>
    </row>
    <row r="22" spans="1:13" ht="15.75">
      <c r="A22" s="41" t="s">
        <v>91</v>
      </c>
      <c r="B22" s="41"/>
      <c r="C22" s="41"/>
      <c r="D22" s="41"/>
      <c r="E22" s="33"/>
      <c r="F22" s="41"/>
      <c r="G22" s="41"/>
      <c r="H22" s="41"/>
      <c r="I22" s="30"/>
      <c r="J22" s="88">
        <v>5486</v>
      </c>
      <c r="K22" s="88">
        <v>7715</v>
      </c>
      <c r="L22" s="88">
        <v>7894</v>
      </c>
      <c r="M22" s="8">
        <f t="shared" si="0"/>
        <v>102.3201555411536</v>
      </c>
    </row>
    <row r="23" spans="1:13" ht="15.75">
      <c r="A23" s="41" t="s">
        <v>99</v>
      </c>
      <c r="B23" s="41">
        <v>64</v>
      </c>
      <c r="C23" s="41">
        <v>64</v>
      </c>
      <c r="D23" s="41">
        <v>0</v>
      </c>
      <c r="E23" s="33"/>
      <c r="F23" s="41">
        <v>44</v>
      </c>
      <c r="G23" s="41">
        <v>44</v>
      </c>
      <c r="H23" s="41">
        <v>0</v>
      </c>
      <c r="I23" s="30"/>
      <c r="J23" s="88">
        <v>753</v>
      </c>
      <c r="K23" s="88">
        <v>753</v>
      </c>
      <c r="L23" s="88">
        <v>731</v>
      </c>
      <c r="M23" s="8">
        <f t="shared" si="0"/>
        <v>97.07835325365207</v>
      </c>
    </row>
    <row r="24" spans="1:13" ht="15.75">
      <c r="A24" s="41" t="s">
        <v>100</v>
      </c>
      <c r="B24" s="41">
        <v>49</v>
      </c>
      <c r="C24" s="41">
        <v>49</v>
      </c>
      <c r="D24" s="41">
        <v>0</v>
      </c>
      <c r="E24" s="33"/>
      <c r="F24" s="41">
        <v>17</v>
      </c>
      <c r="G24" s="41">
        <v>17</v>
      </c>
      <c r="H24" s="41">
        <v>0</v>
      </c>
      <c r="I24" s="30"/>
      <c r="J24" s="88"/>
      <c r="K24" s="88">
        <v>0</v>
      </c>
      <c r="L24" s="88">
        <v>90</v>
      </c>
      <c r="M24" s="8"/>
    </row>
    <row r="25" spans="1:13" ht="15.75">
      <c r="A25" s="41" t="s">
        <v>127</v>
      </c>
      <c r="B25" s="41"/>
      <c r="C25" s="41"/>
      <c r="D25" s="41"/>
      <c r="E25" s="33"/>
      <c r="F25" s="41"/>
      <c r="G25" s="41"/>
      <c r="H25" s="41"/>
      <c r="I25" s="30"/>
      <c r="J25" s="88"/>
      <c r="K25" s="88"/>
      <c r="L25" s="88"/>
      <c r="M25" s="8"/>
    </row>
    <row r="26" spans="1:13" ht="15.75">
      <c r="A26" s="41" t="s">
        <v>128</v>
      </c>
      <c r="B26" s="41">
        <v>0</v>
      </c>
      <c r="C26" s="41">
        <v>0</v>
      </c>
      <c r="D26" s="41">
        <v>288</v>
      </c>
      <c r="E26" s="33"/>
      <c r="F26" s="41">
        <v>0</v>
      </c>
      <c r="G26" s="41">
        <v>0</v>
      </c>
      <c r="H26" s="41">
        <v>75</v>
      </c>
      <c r="I26" s="30"/>
      <c r="J26" s="88"/>
      <c r="K26" s="88"/>
      <c r="L26" s="88"/>
      <c r="M26" s="8"/>
    </row>
    <row r="27" spans="1:13" ht="15.75">
      <c r="A27" s="59"/>
      <c r="B27" s="59"/>
      <c r="C27" s="59"/>
      <c r="D27" s="59"/>
      <c r="E27" s="130"/>
      <c r="F27" s="59"/>
      <c r="G27" s="59"/>
      <c r="H27" s="59"/>
      <c r="I27" s="131"/>
      <c r="J27" s="132"/>
      <c r="K27" s="132"/>
      <c r="L27" s="132"/>
      <c r="M27" s="133"/>
    </row>
    <row r="28" spans="1:13" ht="15.75">
      <c r="A28" s="10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5.75">
      <c r="A29" s="6"/>
      <c r="B29" s="6"/>
      <c r="C29" s="6"/>
      <c r="D29" s="6"/>
      <c r="E29" s="89">
        <v>1</v>
      </c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mergeCells count="11">
    <mergeCell ref="L7:L8"/>
    <mergeCell ref="M7:M8"/>
    <mergeCell ref="J6:M6"/>
    <mergeCell ref="A7:A8"/>
    <mergeCell ref="C7:C8"/>
    <mergeCell ref="D7:D8"/>
    <mergeCell ref="H7:H8"/>
    <mergeCell ref="A2:I2"/>
    <mergeCell ref="A3:I3"/>
    <mergeCell ref="B6:E6"/>
    <mergeCell ref="F6:I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4"/>
  <sheetViews>
    <sheetView zoomScale="90" zoomScaleNormal="90" workbookViewId="0" topLeftCell="A4">
      <selection activeCell="A10" sqref="A10"/>
    </sheetView>
  </sheetViews>
  <sheetFormatPr defaultColWidth="9.140625" defaultRowHeight="12.75"/>
  <cols>
    <col min="1" max="1" width="44.57421875" style="4" customWidth="1"/>
    <col min="2" max="2" width="14.00390625" style="4" customWidth="1"/>
    <col min="3" max="3" width="12.421875" style="4" customWidth="1"/>
    <col min="4" max="4" width="11.140625" style="4" customWidth="1"/>
    <col min="5" max="5" width="11.00390625" style="4" customWidth="1"/>
    <col min="6" max="7" width="9.421875" style="4" bestFit="1" customWidth="1"/>
    <col min="8" max="8" width="10.8515625" style="4" customWidth="1"/>
    <col min="9" max="9" width="9.57421875" style="4" customWidth="1"/>
    <col min="10" max="10" width="9.57421875" style="4" bestFit="1" customWidth="1"/>
    <col min="11" max="11" width="9.421875" style="4" bestFit="1" customWidth="1"/>
    <col min="12" max="12" width="10.421875" style="4" customWidth="1"/>
    <col min="13" max="13" width="11.8515625" style="4" customWidth="1"/>
    <col min="14" max="16384" width="9.140625" style="4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138</v>
      </c>
    </row>
    <row r="2" spans="1:13" ht="18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8.75">
      <c r="A3" s="153" t="s">
        <v>135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M5" s="5" t="s">
        <v>1</v>
      </c>
    </row>
    <row r="6" spans="1:13" ht="15.75">
      <c r="A6" s="35"/>
      <c r="B6" s="157" t="s">
        <v>62</v>
      </c>
      <c r="C6" s="158"/>
      <c r="D6" s="158"/>
      <c r="E6" s="158"/>
      <c r="F6" s="157" t="s">
        <v>63</v>
      </c>
      <c r="G6" s="158"/>
      <c r="H6" s="158"/>
      <c r="I6" s="158"/>
      <c r="J6" s="158" t="s">
        <v>15</v>
      </c>
      <c r="K6" s="158"/>
      <c r="L6" s="158"/>
      <c r="M6" s="158"/>
    </row>
    <row r="7" spans="1:13" ht="15.75">
      <c r="A7" s="162" t="s">
        <v>4</v>
      </c>
      <c r="B7" s="109" t="s">
        <v>5</v>
      </c>
      <c r="C7" s="163" t="s">
        <v>18</v>
      </c>
      <c r="D7" s="155" t="s">
        <v>8</v>
      </c>
      <c r="E7" s="159" t="s">
        <v>19</v>
      </c>
      <c r="F7" s="109" t="s">
        <v>5</v>
      </c>
      <c r="G7" s="163" t="s">
        <v>18</v>
      </c>
      <c r="H7" s="155" t="s">
        <v>8</v>
      </c>
      <c r="I7" s="155" t="s">
        <v>19</v>
      </c>
      <c r="J7" s="158" t="s">
        <v>20</v>
      </c>
      <c r="K7" s="158" t="s">
        <v>18</v>
      </c>
      <c r="L7" s="155" t="s">
        <v>8</v>
      </c>
      <c r="M7" s="155" t="s">
        <v>19</v>
      </c>
    </row>
    <row r="8" spans="1:13" ht="15.75">
      <c r="A8" s="162"/>
      <c r="B8" s="111" t="s">
        <v>21</v>
      </c>
      <c r="C8" s="163"/>
      <c r="D8" s="155"/>
      <c r="E8" s="159"/>
      <c r="F8" s="111" t="s">
        <v>21</v>
      </c>
      <c r="G8" s="163"/>
      <c r="H8" s="155"/>
      <c r="I8" s="155"/>
      <c r="J8" s="158"/>
      <c r="K8" s="158"/>
      <c r="L8" s="155"/>
      <c r="M8" s="155"/>
    </row>
    <row r="9" spans="1:13" ht="15.75">
      <c r="A9" s="39" t="s">
        <v>12</v>
      </c>
      <c r="B9" s="110"/>
      <c r="C9" s="37"/>
      <c r="D9" s="37"/>
      <c r="E9" s="37"/>
      <c r="F9" s="110"/>
      <c r="G9" s="37"/>
      <c r="H9" s="37"/>
      <c r="I9" s="37"/>
      <c r="J9" s="37"/>
      <c r="K9" s="37"/>
      <c r="L9" s="37"/>
      <c r="M9" s="12"/>
    </row>
    <row r="10" spans="1:13" ht="15.75">
      <c r="A10" s="50" t="s">
        <v>141</v>
      </c>
      <c r="B10" s="7">
        <v>229452</v>
      </c>
      <c r="C10" s="7">
        <f>24243+221242+7150+2898+1</f>
        <v>255534</v>
      </c>
      <c r="D10" s="7">
        <f>14305+215652+7150+2898</f>
        <v>240005</v>
      </c>
      <c r="E10" s="33">
        <f>D10/C10*100</f>
        <v>93.92292219430682</v>
      </c>
      <c r="F10" s="7">
        <f>3192+31164+1028+16610-46+1239+152</f>
        <v>53339</v>
      </c>
      <c r="G10" s="7">
        <f>106+22715+1948+16610+126+152-1</f>
        <v>41656</v>
      </c>
      <c r="H10" s="7">
        <f>50+8088+20262+8129+16662+92+185</f>
        <v>53468</v>
      </c>
      <c r="I10" s="33">
        <f>H10/G10*100</f>
        <v>128.3560591511427</v>
      </c>
      <c r="J10" s="7">
        <f>F10+B10+kiad1!B10+kiad1!F10+kiad1!J10</f>
        <v>413959</v>
      </c>
      <c r="K10" s="7">
        <f>G10+C10+kiad1!C10+kiad1!G10+kiad1!K10</f>
        <v>459714</v>
      </c>
      <c r="L10" s="7">
        <f>H10+D10+kiad1!D10+kiad1!H10+kiad1!L10</f>
        <v>440350</v>
      </c>
      <c r="M10" s="8">
        <f>L10/K10*100</f>
        <v>95.78781590293094</v>
      </c>
    </row>
    <row r="11" spans="1:13" ht="15.75">
      <c r="A11" s="38" t="s">
        <v>116</v>
      </c>
      <c r="B11" s="9"/>
      <c r="C11" s="9"/>
      <c r="D11" s="9"/>
      <c r="E11" s="33"/>
      <c r="F11" s="7">
        <v>3648</v>
      </c>
      <c r="G11" s="7">
        <v>5708</v>
      </c>
      <c r="H11" s="7">
        <v>6209</v>
      </c>
      <c r="I11" s="33">
        <f>H11/G11*100</f>
        <v>108.77715487035739</v>
      </c>
      <c r="J11" s="7">
        <f>F11+B11+kiad1!B11+kiad1!F11+kiad1!J11</f>
        <v>20579</v>
      </c>
      <c r="K11" s="7">
        <f>G11+C11+kiad1!K11+kiad1!G11+kiad1!C11</f>
        <v>21471</v>
      </c>
      <c r="L11" s="7">
        <f>H11+D11+kiad1!L11+kiad1!H11+kiad1!D11</f>
        <v>22477</v>
      </c>
      <c r="M11" s="8">
        <f aca="true" t="shared" si="0" ref="M11:M25">L11/K11*100</f>
        <v>104.68538959526803</v>
      </c>
    </row>
    <row r="12" spans="1:13" ht="15.75">
      <c r="A12" s="39" t="s">
        <v>117</v>
      </c>
      <c r="B12" s="11">
        <f>SUM(B10:B11)</f>
        <v>229452</v>
      </c>
      <c r="C12" s="11">
        <f>SUM(C10:C11)</f>
        <v>255534</v>
      </c>
      <c r="D12" s="11">
        <f>SUM(D10:D11)</f>
        <v>240005</v>
      </c>
      <c r="E12" s="34">
        <f>D12/C12*100</f>
        <v>93.92292219430682</v>
      </c>
      <c r="F12" s="11">
        <f>SUM(F10:F11)</f>
        <v>56987</v>
      </c>
      <c r="G12" s="11">
        <f>SUM(G10:G11)</f>
        <v>47364</v>
      </c>
      <c r="H12" s="11">
        <f>SUM(H10:H11)</f>
        <v>59677</v>
      </c>
      <c r="I12" s="34">
        <f>H12/G12*100</f>
        <v>125.99653745460688</v>
      </c>
      <c r="J12" s="11">
        <f>F12+B12+kiad1!B12+kiad1!F12+kiad1!J12</f>
        <v>434538</v>
      </c>
      <c r="K12" s="11">
        <f>SUM(K10:K11)</f>
        <v>481185</v>
      </c>
      <c r="L12" s="11">
        <f>SUM(L10:L11)</f>
        <v>462827</v>
      </c>
      <c r="M12" s="12">
        <f t="shared" si="0"/>
        <v>96.18483535438553</v>
      </c>
    </row>
    <row r="13" spans="1:13" ht="15.75">
      <c r="A13" s="39" t="s">
        <v>22</v>
      </c>
      <c r="B13" s="11"/>
      <c r="C13" s="11"/>
      <c r="D13" s="11"/>
      <c r="E13" s="33"/>
      <c r="F13" s="11" t="s">
        <v>120</v>
      </c>
      <c r="G13" s="11"/>
      <c r="H13" s="11"/>
      <c r="I13" s="33"/>
      <c r="J13" s="7"/>
      <c r="K13" s="11"/>
      <c r="L13" s="11"/>
      <c r="M13" s="8"/>
    </row>
    <row r="14" spans="1:13" ht="15.75">
      <c r="A14" s="38" t="s">
        <v>86</v>
      </c>
      <c r="B14" s="9"/>
      <c r="C14" s="9"/>
      <c r="D14" s="9"/>
      <c r="E14" s="33"/>
      <c r="F14" s="7">
        <v>13738</v>
      </c>
      <c r="G14" s="7">
        <v>13738</v>
      </c>
      <c r="H14" s="7">
        <v>13127</v>
      </c>
      <c r="I14" s="33">
        <f>H14/G14*100</f>
        <v>95.55248216625418</v>
      </c>
      <c r="J14" s="7">
        <f>F14+B14+kiad1!B14+kiad1!F14+kiad1!J14</f>
        <v>22292</v>
      </c>
      <c r="K14" s="7">
        <f>G14+C14+kiad1!C14+kiad1!G14+kiad1!K14</f>
        <v>23106</v>
      </c>
      <c r="L14" s="7">
        <f>H14+D14+kiad1!D14+kiad1!H14+kiad1!L14</f>
        <v>21204</v>
      </c>
      <c r="M14" s="8">
        <f t="shared" si="0"/>
        <v>91.76837185146715</v>
      </c>
    </row>
    <row r="15" spans="1:13" ht="15.75">
      <c r="A15" s="38" t="s">
        <v>87</v>
      </c>
      <c r="B15" s="9"/>
      <c r="C15" s="9"/>
      <c r="D15" s="9"/>
      <c r="E15" s="33"/>
      <c r="F15" s="7"/>
      <c r="G15" s="7"/>
      <c r="H15" s="7"/>
      <c r="I15" s="33"/>
      <c r="J15" s="7">
        <f>F15+B15+kiad1!B15+kiad1!F15+kiad1!J15</f>
        <v>2400</v>
      </c>
      <c r="K15" s="7">
        <f>G15+C15+kiad1!C15+kiad1!G15+kiad1!K15</f>
        <v>2400</v>
      </c>
      <c r="L15" s="7">
        <f>H15+D15+kiad1!D15+kiad1!H15+kiad1!L15</f>
        <v>2305</v>
      </c>
      <c r="M15" s="8">
        <f t="shared" si="0"/>
        <v>96.04166666666667</v>
      </c>
    </row>
    <row r="16" spans="1:13" ht="15.75">
      <c r="A16" s="38" t="s">
        <v>115</v>
      </c>
      <c r="B16" s="9"/>
      <c r="C16" s="9"/>
      <c r="D16" s="9"/>
      <c r="E16" s="33"/>
      <c r="F16" s="9"/>
      <c r="G16" s="9"/>
      <c r="H16" s="9"/>
      <c r="I16" s="33"/>
      <c r="J16" s="7"/>
      <c r="K16" s="7">
        <f>G16+C16+kiad1!C16+kiad1!G16+kiad1!K16</f>
        <v>23</v>
      </c>
      <c r="L16" s="7">
        <f>H16+D16+kiad1!D16+kiad1!H16+kiad1!L16</f>
        <v>23</v>
      </c>
      <c r="M16" s="8">
        <f t="shared" si="0"/>
        <v>100</v>
      </c>
    </row>
    <row r="17" spans="1:13" ht="15.75">
      <c r="A17" s="38" t="s">
        <v>88</v>
      </c>
      <c r="B17" s="7"/>
      <c r="C17" s="7"/>
      <c r="D17" s="7"/>
      <c r="E17" s="33"/>
      <c r="F17" s="7"/>
      <c r="G17" s="7"/>
      <c r="H17" s="7"/>
      <c r="I17" s="33"/>
      <c r="J17" s="7">
        <f>F17+B17+kiad1!B17+kiad1!F17+kiad1!J17</f>
        <v>4267</v>
      </c>
      <c r="K17" s="7">
        <f>G17+C17+kiad1!C17+kiad1!G17+kiad1!K17</f>
        <v>6367</v>
      </c>
      <c r="L17" s="7">
        <f>H17+D17+kiad1!D17+kiad1!H17+kiad1!L17</f>
        <v>6596</v>
      </c>
      <c r="M17" s="8">
        <f t="shared" si="0"/>
        <v>103.59667033139625</v>
      </c>
    </row>
    <row r="18" spans="1:13" ht="15.75">
      <c r="A18" s="38" t="s">
        <v>134</v>
      </c>
      <c r="B18" s="7"/>
      <c r="C18" s="7"/>
      <c r="D18" s="7"/>
      <c r="E18" s="33"/>
      <c r="F18" s="7"/>
      <c r="G18" s="7"/>
      <c r="H18" s="7"/>
      <c r="I18" s="33"/>
      <c r="J18" s="7"/>
      <c r="K18" s="7"/>
      <c r="L18" s="7">
        <f>H18+D18+kiad1!D18+kiad1!H18+kiad1!L18</f>
        <v>1</v>
      </c>
      <c r="M18" s="8"/>
    </row>
    <row r="19" spans="1:13" ht="16.5" customHeight="1">
      <c r="A19" s="38" t="s">
        <v>98</v>
      </c>
      <c r="B19" s="9"/>
      <c r="C19" s="9"/>
      <c r="D19" s="9"/>
      <c r="E19" s="33"/>
      <c r="F19" s="9"/>
      <c r="G19" s="9"/>
      <c r="H19" s="9"/>
      <c r="I19" s="33"/>
      <c r="J19" s="7">
        <f>F19+B19+kiad1!B19+kiad1!F19+kiad1!J19</f>
        <v>692</v>
      </c>
      <c r="K19" s="7">
        <f>G19+C19+kiad1!C19+kiad1!G19+kiad1!K19</f>
        <v>876</v>
      </c>
      <c r="L19" s="7">
        <f>H19+D19+kiad1!D19+kiad1!H19+kiad1!L19</f>
        <v>517</v>
      </c>
      <c r="M19" s="8">
        <f t="shared" si="0"/>
        <v>59.018264840182646</v>
      </c>
    </row>
    <row r="20" spans="1:13" ht="15.75">
      <c r="A20" s="38" t="s">
        <v>89</v>
      </c>
      <c r="B20" s="9"/>
      <c r="C20" s="9"/>
      <c r="D20" s="9"/>
      <c r="E20" s="33"/>
      <c r="F20" s="9"/>
      <c r="G20" s="9"/>
      <c r="H20" s="9"/>
      <c r="I20" s="33"/>
      <c r="J20" s="7">
        <f>F20+B20+kiad1!B20+kiad1!F20+kiad1!J20</f>
        <v>2888</v>
      </c>
      <c r="K20" s="7">
        <f>G20+C20+kiad1!C20+kiad1!G20+kiad1!K20</f>
        <v>2888</v>
      </c>
      <c r="L20" s="7">
        <f>H20+D20+kiad1!D20+kiad1!H20+kiad1!L20</f>
        <v>2762</v>
      </c>
      <c r="M20" s="8">
        <f t="shared" si="0"/>
        <v>95.6371191135734</v>
      </c>
    </row>
    <row r="21" spans="1:13" ht="15.75">
      <c r="A21" s="38" t="s">
        <v>90</v>
      </c>
      <c r="B21" s="9"/>
      <c r="C21" s="9"/>
      <c r="D21" s="9"/>
      <c r="E21" s="33"/>
      <c r="F21" s="9"/>
      <c r="G21" s="9"/>
      <c r="H21" s="9"/>
      <c r="I21" s="33"/>
      <c r="J21" s="7">
        <f>F21+B21+kiad1!B21+kiad1!F21+kiad1!J21</f>
        <v>10044</v>
      </c>
      <c r="K21" s="7">
        <f>G21+C21+kiad1!C21+kiad1!G21+kiad1!K21</f>
        <v>10044</v>
      </c>
      <c r="L21" s="7">
        <f>H21+D21+kiad1!D21+kiad1!H21+kiad1!L21</f>
        <v>9445</v>
      </c>
      <c r="M21" s="8">
        <f t="shared" si="0"/>
        <v>94.03624054161689</v>
      </c>
    </row>
    <row r="22" spans="1:13" ht="15.75">
      <c r="A22" s="41" t="s">
        <v>91</v>
      </c>
      <c r="B22" s="7"/>
      <c r="C22" s="7"/>
      <c r="D22" s="9"/>
      <c r="E22" s="33"/>
      <c r="F22" s="7"/>
      <c r="G22" s="7"/>
      <c r="H22" s="9"/>
      <c r="I22" s="33"/>
      <c r="J22" s="7">
        <f>F22+B22+kiad1!B22+kiad1!F22+kiad1!J22</f>
        <v>5486</v>
      </c>
      <c r="K22" s="7">
        <f>G22+C22+kiad1!C22+kiad1!G22+kiad1!K22</f>
        <v>7715</v>
      </c>
      <c r="L22" s="7">
        <f>H22+D22+kiad1!D22+kiad1!H22+kiad1!L22</f>
        <v>7894</v>
      </c>
      <c r="M22" s="8">
        <f t="shared" si="0"/>
        <v>102.3201555411536</v>
      </c>
    </row>
    <row r="23" spans="1:13" ht="15.75">
      <c r="A23" s="41" t="s">
        <v>99</v>
      </c>
      <c r="B23" s="9"/>
      <c r="C23" s="9"/>
      <c r="D23" s="7"/>
      <c r="E23" s="33"/>
      <c r="F23" s="9"/>
      <c r="G23" s="9"/>
      <c r="H23" s="9"/>
      <c r="I23" s="33"/>
      <c r="J23" s="7">
        <f>F23+B23+kiad1!B23+kiad1!F23+kiad1!J23</f>
        <v>861</v>
      </c>
      <c r="K23" s="7">
        <f>G23+C23+kiad1!C23+kiad1!G23+kiad1!K23</f>
        <v>861</v>
      </c>
      <c r="L23" s="7">
        <f>kiad1!D23+kiad1!H23+kiad1!L23</f>
        <v>731</v>
      </c>
      <c r="M23" s="8">
        <f t="shared" si="0"/>
        <v>84.90127758420442</v>
      </c>
    </row>
    <row r="24" spans="1:13" ht="15.75">
      <c r="A24" s="41" t="s">
        <v>100</v>
      </c>
      <c r="B24" s="41"/>
      <c r="C24" s="41"/>
      <c r="D24" s="41"/>
      <c r="E24" s="33"/>
      <c r="F24" s="41"/>
      <c r="G24" s="41"/>
      <c r="H24" s="41"/>
      <c r="I24" s="33"/>
      <c r="J24" s="7">
        <f>F24+B24+kiad1!B24+kiad1!F24+kiad1!J24</f>
        <v>66</v>
      </c>
      <c r="K24" s="7">
        <f>G24+C24+kiad1!C24+kiad1!G24+kiad1!K24</f>
        <v>66</v>
      </c>
      <c r="L24" s="7">
        <f>H24+D24+kiad1!D24+kiad1!H24+kiad1!L24</f>
        <v>90</v>
      </c>
      <c r="M24" s="8">
        <f t="shared" si="0"/>
        <v>136.36363636363635</v>
      </c>
    </row>
    <row r="25" spans="1:85" ht="15.75">
      <c r="A25" s="92" t="s">
        <v>127</v>
      </c>
      <c r="B25" s="141"/>
      <c r="C25" s="141">
        <f>31375+195</f>
        <v>31570</v>
      </c>
      <c r="D25" s="141">
        <v>16717</v>
      </c>
      <c r="E25" s="142">
        <f>D25/C25*100</f>
        <v>52.95216978143807</v>
      </c>
      <c r="F25" s="92"/>
      <c r="G25" s="92"/>
      <c r="H25" s="92"/>
      <c r="I25" s="137"/>
      <c r="J25" s="143"/>
      <c r="K25" s="143">
        <f>G25+C25+kiad1!C25+kiad1!G25+kiad1!K25</f>
        <v>31570</v>
      </c>
      <c r="L25" s="143">
        <f>H25+D25+kiad1!D25+kiad1!H25+kiad1!L25</f>
        <v>16717</v>
      </c>
      <c r="M25" s="8">
        <f t="shared" si="0"/>
        <v>52.95216978143807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s="144" customFormat="1" ht="15.75">
      <c r="A26" s="41" t="s">
        <v>128</v>
      </c>
      <c r="B26" s="41"/>
      <c r="C26" s="41"/>
      <c r="D26" s="41"/>
      <c r="E26" s="33"/>
      <c r="F26" s="41"/>
      <c r="G26" s="41"/>
      <c r="H26" s="41"/>
      <c r="I26" s="30"/>
      <c r="J26" s="88"/>
      <c r="K26" s="7"/>
      <c r="L26" s="7">
        <f>H26+D26+kiad1!D26+kiad1!H26+kiad1!L26</f>
        <v>363</v>
      </c>
      <c r="M26" s="8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161">
        <v>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17">
    <mergeCell ref="A2:M2"/>
    <mergeCell ref="A3:M3"/>
    <mergeCell ref="G7:G8"/>
    <mergeCell ref="F6:I6"/>
    <mergeCell ref="J6:M6"/>
    <mergeCell ref="L7:L8"/>
    <mergeCell ref="M7:M8"/>
    <mergeCell ref="B6:E6"/>
    <mergeCell ref="A28:M28"/>
    <mergeCell ref="A7:A8"/>
    <mergeCell ref="E7:E8"/>
    <mergeCell ref="H7:H8"/>
    <mergeCell ref="I7:I8"/>
    <mergeCell ref="C7:C8"/>
    <mergeCell ref="D7:D8"/>
    <mergeCell ref="J7:J8"/>
    <mergeCell ref="K7:K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workbookViewId="0" topLeftCell="B7">
      <selection activeCell="L26" sqref="L26"/>
    </sheetView>
  </sheetViews>
  <sheetFormatPr defaultColWidth="9.140625" defaultRowHeight="12.75"/>
  <cols>
    <col min="1" max="1" width="44.57421875" style="0" customWidth="1"/>
    <col min="2" max="2" width="11.421875" style="0" customWidth="1"/>
    <col min="3" max="3" width="12.28125" style="0" customWidth="1"/>
    <col min="4" max="4" width="10.00390625" style="0" customWidth="1"/>
    <col min="5" max="5" width="10.421875" style="0" customWidth="1"/>
    <col min="6" max="6" width="11.57421875" style="0" customWidth="1"/>
    <col min="7" max="7" width="12.00390625" style="0" customWidth="1"/>
    <col min="8" max="8" width="9.8515625" style="0" customWidth="1"/>
    <col min="9" max="9" width="10.28125" style="0" customWidth="1"/>
    <col min="10" max="10" width="12.8515625" style="0" customWidth="1"/>
    <col min="11" max="11" width="11.28125" style="0" customWidth="1"/>
    <col min="12" max="12" width="9.7109375" style="0" customWidth="1"/>
    <col min="13" max="13" width="10.28125" style="0" customWidth="1"/>
  </cols>
  <sheetData>
    <row r="1" spans="1:13" ht="18.75">
      <c r="A1" s="165" t="s">
        <v>93</v>
      </c>
      <c r="B1" s="165"/>
      <c r="C1" s="165"/>
      <c r="D1" s="165"/>
      <c r="E1" s="165"/>
      <c r="F1" s="165"/>
      <c r="G1" s="165"/>
      <c r="H1" s="165"/>
      <c r="I1" s="165"/>
      <c r="J1" s="59"/>
      <c r="K1" s="59"/>
      <c r="L1" s="59"/>
      <c r="M1" s="59"/>
    </row>
    <row r="2" spans="1:13" s="3" customFormat="1" ht="18.75">
      <c r="A2" s="165" t="s">
        <v>137</v>
      </c>
      <c r="B2" s="165"/>
      <c r="C2" s="165"/>
      <c r="D2" s="165"/>
      <c r="E2" s="165"/>
      <c r="F2" s="165"/>
      <c r="G2" s="165"/>
      <c r="H2" s="165"/>
      <c r="I2" s="165"/>
      <c r="J2" s="90"/>
      <c r="K2" s="90"/>
      <c r="M2" s="51"/>
    </row>
    <row r="3" spans="1:13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1"/>
      <c r="B4" s="59"/>
      <c r="C4" s="59"/>
      <c r="D4" s="59"/>
      <c r="E4" s="59"/>
      <c r="F4" s="59"/>
      <c r="G4" s="59"/>
      <c r="H4" s="59"/>
      <c r="I4" s="6"/>
      <c r="J4" s="59"/>
      <c r="K4" s="59"/>
      <c r="L4" s="59"/>
      <c r="M4" s="51" t="s">
        <v>1</v>
      </c>
    </row>
    <row r="5" spans="1:13" ht="15.75">
      <c r="A5" s="109"/>
      <c r="B5" s="154" t="s">
        <v>2</v>
      </c>
      <c r="C5" s="155"/>
      <c r="D5" s="155"/>
      <c r="E5" s="154"/>
      <c r="F5" s="154" t="s">
        <v>3</v>
      </c>
      <c r="G5" s="154"/>
      <c r="H5" s="155"/>
      <c r="I5" s="154"/>
      <c r="J5" s="154" t="s">
        <v>64</v>
      </c>
      <c r="K5" s="154"/>
      <c r="L5" s="155"/>
      <c r="M5" s="154"/>
    </row>
    <row r="6" spans="1:13" ht="15.75">
      <c r="A6" s="109" t="s">
        <v>4</v>
      </c>
      <c r="B6" s="125" t="s">
        <v>5</v>
      </c>
      <c r="C6" s="156" t="s">
        <v>7</v>
      </c>
      <c r="D6" s="159" t="s">
        <v>8</v>
      </c>
      <c r="E6" s="116" t="s">
        <v>8</v>
      </c>
      <c r="F6" s="112" t="s">
        <v>5</v>
      </c>
      <c r="G6" s="112" t="s">
        <v>10</v>
      </c>
      <c r="H6" s="160" t="s">
        <v>8</v>
      </c>
      <c r="I6" s="116" t="s">
        <v>8</v>
      </c>
      <c r="J6" s="112" t="s">
        <v>5</v>
      </c>
      <c r="K6" s="112" t="s">
        <v>10</v>
      </c>
      <c r="L6" s="160" t="s">
        <v>8</v>
      </c>
      <c r="M6" s="112" t="s">
        <v>8</v>
      </c>
    </row>
    <row r="7" spans="1:13" ht="15.75">
      <c r="A7" s="148"/>
      <c r="B7" s="126" t="s">
        <v>6</v>
      </c>
      <c r="C7" s="156"/>
      <c r="D7" s="159"/>
      <c r="E7" s="117" t="s">
        <v>9</v>
      </c>
      <c r="F7" s="115" t="s">
        <v>6</v>
      </c>
      <c r="G7" s="115" t="s">
        <v>6</v>
      </c>
      <c r="H7" s="160"/>
      <c r="I7" s="117" t="s">
        <v>11</v>
      </c>
      <c r="J7" s="115" t="s">
        <v>6</v>
      </c>
      <c r="K7" s="115" t="s">
        <v>6</v>
      </c>
      <c r="L7" s="160"/>
      <c r="M7" s="115" t="s">
        <v>11</v>
      </c>
    </row>
    <row r="8" spans="1:13" ht="15.75">
      <c r="A8" s="147" t="s">
        <v>46</v>
      </c>
      <c r="B8" s="108"/>
      <c r="C8" s="9"/>
      <c r="D8" s="9"/>
      <c r="E8" s="107"/>
      <c r="F8" s="118">
        <v>3310</v>
      </c>
      <c r="G8" s="118">
        <v>3400</v>
      </c>
      <c r="H8" s="7">
        <v>3423</v>
      </c>
      <c r="I8" s="119">
        <f>H8/G8*100</f>
        <v>100.6764705882353</v>
      </c>
      <c r="J8" s="118"/>
      <c r="K8" s="118"/>
      <c r="L8" s="7"/>
      <c r="M8" s="119"/>
    </row>
    <row r="9" spans="1:13" s="16" customFormat="1" ht="15.75">
      <c r="A9" s="50" t="s">
        <v>94</v>
      </c>
      <c r="B9" s="9"/>
      <c r="C9" s="9"/>
      <c r="D9" s="9"/>
      <c r="E9" s="31"/>
      <c r="F9" s="9"/>
      <c r="G9" s="9"/>
      <c r="H9" s="9"/>
      <c r="I9" s="33"/>
      <c r="J9" s="9"/>
      <c r="K9" s="9"/>
      <c r="L9" s="9"/>
      <c r="M9" s="33"/>
    </row>
    <row r="10" spans="1:13" s="16" customFormat="1" ht="15.75">
      <c r="A10" s="38" t="s">
        <v>68</v>
      </c>
      <c r="B10" s="9"/>
      <c r="C10" s="9"/>
      <c r="D10" s="9"/>
      <c r="E10" s="31"/>
      <c r="F10" s="9"/>
      <c r="G10" s="9"/>
      <c r="H10" s="9"/>
      <c r="I10" s="33"/>
      <c r="J10" s="9"/>
      <c r="K10" s="9"/>
      <c r="L10" s="9"/>
      <c r="M10" s="33"/>
    </row>
    <row r="11" spans="1:13" ht="15.75">
      <c r="A11" s="38" t="s">
        <v>47</v>
      </c>
      <c r="B11" s="9"/>
      <c r="C11" s="9"/>
      <c r="D11" s="9"/>
      <c r="E11" s="31"/>
      <c r="F11" s="9"/>
      <c r="G11" s="9"/>
      <c r="H11" s="9"/>
      <c r="I11" s="33"/>
      <c r="J11" s="9"/>
      <c r="K11" s="9"/>
      <c r="L11" s="7">
        <v>3</v>
      </c>
      <c r="M11" s="33"/>
    </row>
    <row r="12" spans="1:13" ht="15.75">
      <c r="A12" s="38" t="s">
        <v>48</v>
      </c>
      <c r="B12" s="9"/>
      <c r="C12" s="9"/>
      <c r="D12" s="9"/>
      <c r="E12" s="31"/>
      <c r="F12" s="9"/>
      <c r="G12" s="9"/>
      <c r="H12" s="9"/>
      <c r="I12" s="33"/>
      <c r="J12" s="9"/>
      <c r="K12" s="9"/>
      <c r="L12" s="7">
        <v>1</v>
      </c>
      <c r="M12" s="33"/>
    </row>
    <row r="13" spans="1:13" ht="15.75">
      <c r="A13" s="38" t="s">
        <v>65</v>
      </c>
      <c r="B13" s="9"/>
      <c r="C13" s="9"/>
      <c r="D13" s="9"/>
      <c r="E13" s="31"/>
      <c r="F13" s="9"/>
      <c r="G13" s="9"/>
      <c r="H13" s="9"/>
      <c r="I13" s="33"/>
      <c r="J13" s="9"/>
      <c r="K13" s="9"/>
      <c r="L13" s="9"/>
      <c r="M13" s="33"/>
    </row>
    <row r="14" spans="1:13" ht="15.75">
      <c r="A14" s="38" t="s">
        <v>26</v>
      </c>
      <c r="B14" s="9"/>
      <c r="C14" s="9"/>
      <c r="D14" s="9"/>
      <c r="E14" s="31"/>
      <c r="F14" s="9"/>
      <c r="G14" s="9"/>
      <c r="H14" s="9"/>
      <c r="I14" s="33"/>
      <c r="J14" s="7">
        <v>60</v>
      </c>
      <c r="K14" s="7">
        <v>60</v>
      </c>
      <c r="L14" s="7">
        <v>41</v>
      </c>
      <c r="M14" s="33">
        <f aca="true" t="shared" si="0" ref="M14:M29">L14/K14*100</f>
        <v>68.33333333333333</v>
      </c>
    </row>
    <row r="15" spans="1:13" ht="15.75">
      <c r="A15" s="38" t="s">
        <v>49</v>
      </c>
      <c r="B15" s="9"/>
      <c r="C15" s="9"/>
      <c r="D15" s="9"/>
      <c r="E15" s="31"/>
      <c r="F15" s="9"/>
      <c r="G15" s="9"/>
      <c r="H15" s="9"/>
      <c r="I15" s="33"/>
      <c r="J15" s="7">
        <v>3960</v>
      </c>
      <c r="K15" s="7">
        <v>3960</v>
      </c>
      <c r="L15" s="7">
        <v>180</v>
      </c>
      <c r="M15" s="33">
        <f t="shared" si="0"/>
        <v>4.545454545454546</v>
      </c>
    </row>
    <row r="16" spans="1:13" ht="15.75">
      <c r="A16" s="38" t="s">
        <v>27</v>
      </c>
      <c r="B16" s="9"/>
      <c r="C16" s="9"/>
      <c r="D16" s="9"/>
      <c r="E16" s="31"/>
      <c r="F16" s="9"/>
      <c r="G16" s="9"/>
      <c r="H16" s="9"/>
      <c r="I16" s="33"/>
      <c r="J16" s="7">
        <v>2096</v>
      </c>
      <c r="K16" s="7">
        <v>2096</v>
      </c>
      <c r="L16" s="7">
        <v>1192</v>
      </c>
      <c r="M16" s="33">
        <f t="shared" si="0"/>
        <v>56.87022900763359</v>
      </c>
    </row>
    <row r="17" spans="1:13" ht="15.75">
      <c r="A17" s="38" t="s">
        <v>28</v>
      </c>
      <c r="B17" s="9"/>
      <c r="C17" s="9"/>
      <c r="D17" s="9"/>
      <c r="E17" s="31"/>
      <c r="F17" s="9"/>
      <c r="G17" s="9"/>
      <c r="H17" s="9"/>
      <c r="I17" s="33"/>
      <c r="J17" s="7">
        <v>37</v>
      </c>
      <c r="K17" s="7">
        <v>37</v>
      </c>
      <c r="L17" s="7">
        <v>125</v>
      </c>
      <c r="M17" s="33">
        <f t="shared" si="0"/>
        <v>337.83783783783787</v>
      </c>
    </row>
    <row r="18" spans="1:13" ht="15.75">
      <c r="A18" s="38" t="s">
        <v>66</v>
      </c>
      <c r="B18" s="9"/>
      <c r="C18" s="9"/>
      <c r="D18" s="9"/>
      <c r="E18" s="31"/>
      <c r="F18" s="9"/>
      <c r="G18" s="9"/>
      <c r="H18" s="9"/>
      <c r="I18" s="33"/>
      <c r="J18" s="7">
        <v>243</v>
      </c>
      <c r="K18" s="7">
        <v>243</v>
      </c>
      <c r="L18" s="7">
        <v>174</v>
      </c>
      <c r="M18" s="33">
        <f t="shared" si="0"/>
        <v>71.60493827160494</v>
      </c>
    </row>
    <row r="19" spans="1:13" ht="15.75">
      <c r="A19" s="38" t="s">
        <v>61</v>
      </c>
      <c r="B19" s="9"/>
      <c r="C19" s="9"/>
      <c r="D19" s="9"/>
      <c r="E19" s="31"/>
      <c r="F19" s="9"/>
      <c r="G19" s="9"/>
      <c r="H19" s="9"/>
      <c r="I19" s="33"/>
      <c r="J19" s="7">
        <v>1200</v>
      </c>
      <c r="K19" s="7">
        <v>3901</v>
      </c>
      <c r="L19" s="7">
        <v>4409</v>
      </c>
      <c r="M19" s="33">
        <f t="shared" si="0"/>
        <v>113.02230197385286</v>
      </c>
    </row>
    <row r="20" spans="1:13" ht="15.75">
      <c r="A20" s="38" t="s">
        <v>118</v>
      </c>
      <c r="B20" s="9"/>
      <c r="C20" s="9"/>
      <c r="D20" s="9"/>
      <c r="E20" s="31"/>
      <c r="F20" s="9"/>
      <c r="G20" s="9"/>
      <c r="H20" s="9"/>
      <c r="I20" s="33"/>
      <c r="J20" s="7"/>
      <c r="K20" s="7"/>
      <c r="L20" s="7"/>
      <c r="M20" s="33"/>
    </row>
    <row r="21" spans="1:13" ht="15.75">
      <c r="A21" s="38" t="s">
        <v>31</v>
      </c>
      <c r="B21" s="9"/>
      <c r="C21" s="7">
        <v>52</v>
      </c>
      <c r="D21" s="9"/>
      <c r="E21" s="31"/>
      <c r="F21" s="9"/>
      <c r="G21" s="7">
        <v>4</v>
      </c>
      <c r="H21" s="9"/>
      <c r="I21" s="33"/>
      <c r="J21" s="7"/>
      <c r="K21" s="7">
        <v>21</v>
      </c>
      <c r="L21" s="7">
        <v>25</v>
      </c>
      <c r="M21" s="33">
        <f t="shared" si="0"/>
        <v>119.04761904761905</v>
      </c>
    </row>
    <row r="22" spans="1:13" s="16" customFormat="1" ht="15.75">
      <c r="A22" s="39" t="s">
        <v>123</v>
      </c>
      <c r="B22" s="11">
        <f>B20+B19+B18+B17+B16+B15+B14+B13+B12+B11+B10+B9+B8+B21+kiad1!B26+kiad1!B25+kiad1!B24+kiad1!B23+kiad1!B22+kiad1!B21+kiad1!B20+kiad1!B19+kiad1!B17+kiad1!B16+kiad1!B15+kiad1!B14+kiad1!B18</f>
        <v>5927</v>
      </c>
      <c r="C22" s="11">
        <f>C20+C19+C18+C17+C16+C15+C14+C13+C12+C11+C10+C9+C8+C21+kiad1!C26+kiad1!C25+kiad1!C24+kiad1!C23+kiad1!C22+kiad1!C21+kiad1!C20+kiad1!C19+kiad1!C17+kiad1!C16+kiad1!C15+kiad1!C14+kiad1!C18</f>
        <v>6711</v>
      </c>
      <c r="D22" s="11">
        <f>D20+D19+D18+D17+D16+D15+D14+D13+D12+D11+D10+D9+D8+D21+kiad1!D26+kiad1!D25+kiad1!D24+kiad1!D23+kiad1!D22+kiad1!D21+kiad1!D20+kiad1!D19+kiad1!D17+kiad1!D16+kiad1!D15+kiad1!D14+kiad1!D18</f>
        <v>6304</v>
      </c>
      <c r="E22" s="34">
        <f>D22/C22*100</f>
        <v>93.93533005513336</v>
      </c>
      <c r="F22" s="11">
        <f>F20+F19+F18+F17+F16+F15+F14+F13+F12+F11+F10+F9+F8+F21+kiad1!F26+kiad1!F25+kiad1!F24+kiad1!F23+kiad1!F22+kiad1!F21+kiad1!F20+kiad1!F19+kiad1!F17+kiad1!F16+kiad1!F15+kiad1!F14+kiad1!F18</f>
        <v>5501</v>
      </c>
      <c r="G22" s="11">
        <f>G20+G19+G18+G17+G16+G15+G14+G13+G12+G11+G10+G9+G8+G21+kiad1!G26+kiad1!G25+kiad1!G24+kiad1!G23+kiad1!G22+kiad1!G21+kiad1!G20+kiad1!G19+kiad1!G17+kiad1!G16+kiad1!G15+kiad1!G14+kiad1!G18</f>
        <v>5793</v>
      </c>
      <c r="H22" s="11">
        <f>H20+H19+H18+H17+H16+H15+H14+H13+H12+H11+H10+H9+H8+H21+kiad1!H26+kiad1!H25+kiad1!H24+kiad1!H23+kiad1!H22+kiad1!H21+kiad1!H20+kiad1!H19+kiad1!H17+kiad1!H16+kiad1!H15+kiad1!H14+kiad1!H18</f>
        <v>5544</v>
      </c>
      <c r="I22" s="34">
        <f>H22/G22*100</f>
        <v>95.70170895908856</v>
      </c>
      <c r="J22" s="11">
        <f>J20+J19+J18+J17+J16+J15+J14+J13+J12+J11+J10+J9+J8+J21+kiad1!J26+kiad1!J25+kiad1!J24+kiad1!J23+kiad1!J22+kiad1!J21+kiad1!J20+kiad1!J19+kiad1!J17+kiad1!J16+kiad1!J15+kiad1!J14+kiad1!J18</f>
        <v>34736</v>
      </c>
      <c r="K22" s="11">
        <f>K20+K19+K18+K17+K16+K15+K14+K13+K12+K11+K10+K9+K8+K21+kiad1!K26+kiad1!K25+kiad1!K24+kiad1!K23+kiad1!K22+kiad1!K21+kiad1!K20+kiad1!K19+kiad1!K17+kiad1!K16+kiad1!K15+kiad1!K14+kiad1!K18</f>
        <v>41878</v>
      </c>
      <c r="L22" s="11">
        <f>L20+L19+L18+L17+L16+L15+L14+L13+L12+L11+L10+L9+L8+L21+kiad1!L26+kiad1!L25+kiad1!L24+kiad1!L23+kiad1!L22+kiad1!L21+kiad1!L20+kiad1!L19+kiad1!L17+kiad1!L16+kiad1!L15+kiad1!L14+kiad1!L18</f>
        <v>36529</v>
      </c>
      <c r="M22" s="34">
        <f t="shared" si="0"/>
        <v>87.2271837241511</v>
      </c>
    </row>
    <row r="23" spans="1:13" s="16" customFormat="1" ht="15.75">
      <c r="A23" s="39" t="s">
        <v>50</v>
      </c>
      <c r="B23" s="11"/>
      <c r="C23" s="11"/>
      <c r="D23" s="11"/>
      <c r="E23" s="33"/>
      <c r="F23" s="49"/>
      <c r="G23" s="49"/>
      <c r="H23" s="49"/>
      <c r="I23" s="33"/>
      <c r="J23" s="49"/>
      <c r="K23" s="49"/>
      <c r="L23" s="49"/>
      <c r="M23" s="33"/>
    </row>
    <row r="24" spans="1:13" ht="15.75">
      <c r="A24" s="38" t="s">
        <v>30</v>
      </c>
      <c r="B24" s="7">
        <v>520</v>
      </c>
      <c r="C24" s="7">
        <v>484</v>
      </c>
      <c r="D24" s="7">
        <v>615</v>
      </c>
      <c r="E24" s="33">
        <f>D24/C24*100</f>
        <v>127.06611570247934</v>
      </c>
      <c r="F24" s="7">
        <v>70</v>
      </c>
      <c r="G24" s="7">
        <v>66</v>
      </c>
      <c r="H24" s="7">
        <v>86</v>
      </c>
      <c r="I24" s="33">
        <f>H24/G24*100</f>
        <v>130.3030303030303</v>
      </c>
      <c r="J24" s="7">
        <v>50</v>
      </c>
      <c r="K24" s="7">
        <v>300</v>
      </c>
      <c r="L24" s="7">
        <v>706</v>
      </c>
      <c r="M24" s="33">
        <f t="shared" si="0"/>
        <v>235.33333333333334</v>
      </c>
    </row>
    <row r="25" spans="1:13" s="15" customFormat="1" ht="15.75">
      <c r="A25" s="38" t="s">
        <v>31</v>
      </c>
      <c r="B25" s="7">
        <v>560</v>
      </c>
      <c r="C25" s="7">
        <v>508</v>
      </c>
      <c r="D25" s="7">
        <v>355</v>
      </c>
      <c r="E25" s="33">
        <f>D25/C25*100</f>
        <v>69.88188976377953</v>
      </c>
      <c r="F25" s="7">
        <v>70</v>
      </c>
      <c r="G25" s="7">
        <v>66</v>
      </c>
      <c r="H25" s="7">
        <v>87</v>
      </c>
      <c r="I25" s="33">
        <f>H25/G25*100</f>
        <v>131.8181818181818</v>
      </c>
      <c r="J25" s="7">
        <v>1000</v>
      </c>
      <c r="K25" s="7">
        <v>979</v>
      </c>
      <c r="L25" s="7">
        <v>385</v>
      </c>
      <c r="M25" s="33">
        <f t="shared" si="0"/>
        <v>39.325842696629216</v>
      </c>
    </row>
    <row r="26" spans="1:13" s="16" customFormat="1" ht="15.75">
      <c r="A26" s="39" t="s">
        <v>51</v>
      </c>
      <c r="B26" s="11">
        <f>B24+B25</f>
        <v>1080</v>
      </c>
      <c r="C26" s="11">
        <f>C24+C25</f>
        <v>992</v>
      </c>
      <c r="D26" s="11">
        <f>D24+D25</f>
        <v>970</v>
      </c>
      <c r="E26" s="34">
        <f>D26/C26*100</f>
        <v>97.78225806451613</v>
      </c>
      <c r="F26" s="11">
        <f>F24+F25</f>
        <v>140</v>
      </c>
      <c r="G26" s="11">
        <f>G24+G25</f>
        <v>132</v>
      </c>
      <c r="H26" s="11">
        <f>H24+H25</f>
        <v>173</v>
      </c>
      <c r="I26" s="34">
        <f>H26/G26*100</f>
        <v>131.06060606060606</v>
      </c>
      <c r="J26" s="11">
        <f>J24+J25</f>
        <v>1050</v>
      </c>
      <c r="K26" s="11">
        <f>K24+K25</f>
        <v>1279</v>
      </c>
      <c r="L26" s="11">
        <f>L24+L25</f>
        <v>1091</v>
      </c>
      <c r="M26" s="34">
        <f t="shared" si="0"/>
        <v>85.3010164190774</v>
      </c>
    </row>
    <row r="27" spans="1:13" s="16" customFormat="1" ht="15.75">
      <c r="A27" s="39" t="s">
        <v>101</v>
      </c>
      <c r="B27" s="7"/>
      <c r="C27" s="7"/>
      <c r="D27" s="7"/>
      <c r="E27" s="34"/>
      <c r="F27" s="9"/>
      <c r="G27" s="9"/>
      <c r="H27" s="9"/>
      <c r="I27" s="34"/>
      <c r="J27" s="7"/>
      <c r="K27" s="7"/>
      <c r="L27" s="7"/>
      <c r="M27" s="33"/>
    </row>
    <row r="28" spans="1:13" s="16" customFormat="1" ht="15.75">
      <c r="A28" s="38" t="s">
        <v>30</v>
      </c>
      <c r="B28" s="7">
        <v>1320</v>
      </c>
      <c r="C28" s="7">
        <v>1320</v>
      </c>
      <c r="D28" s="7">
        <v>50</v>
      </c>
      <c r="E28" s="33">
        <f>D28/C28*100</f>
        <v>3.787878787878788</v>
      </c>
      <c r="F28" s="7">
        <v>480</v>
      </c>
      <c r="G28" s="7">
        <v>480</v>
      </c>
      <c r="H28" s="7">
        <v>26</v>
      </c>
      <c r="I28" s="33">
        <f>H28/G28*100</f>
        <v>5.416666666666667</v>
      </c>
      <c r="J28" s="7">
        <v>2370</v>
      </c>
      <c r="K28" s="7">
        <v>2889</v>
      </c>
      <c r="L28" s="7">
        <v>1336</v>
      </c>
      <c r="M28" s="33">
        <f t="shared" si="0"/>
        <v>46.244375216337836</v>
      </c>
    </row>
    <row r="29" spans="1:13" s="16" customFormat="1" ht="15.75">
      <c r="A29" s="39" t="s">
        <v>102</v>
      </c>
      <c r="B29" s="11">
        <f>SUM(B28:B28)</f>
        <v>1320</v>
      </c>
      <c r="C29" s="11">
        <f>SUM(C28:C28)</f>
        <v>1320</v>
      </c>
      <c r="D29" s="11">
        <f>SUM(D28:D28)</f>
        <v>50</v>
      </c>
      <c r="E29" s="34">
        <f>D29/C29*100</f>
        <v>3.787878787878788</v>
      </c>
      <c r="F29" s="11">
        <f>SUM(F28:F28)</f>
        <v>480</v>
      </c>
      <c r="G29" s="11">
        <f>SUM(G28:G28)</f>
        <v>480</v>
      </c>
      <c r="H29" s="11">
        <f>SUM(H28:H28)</f>
        <v>26</v>
      </c>
      <c r="I29" s="34">
        <f>H29/G29*100</f>
        <v>5.416666666666667</v>
      </c>
      <c r="J29" s="11">
        <f>J28</f>
        <v>2370</v>
      </c>
      <c r="K29" s="11">
        <f>K28</f>
        <v>2889</v>
      </c>
      <c r="L29" s="11">
        <f>L28</f>
        <v>1336</v>
      </c>
      <c r="M29" s="34">
        <f t="shared" si="0"/>
        <v>46.244375216337836</v>
      </c>
    </row>
    <row r="30" spans="1:13" s="16" customFormat="1" ht="15.75">
      <c r="A30" s="69"/>
      <c r="B30" s="70"/>
      <c r="C30" s="70"/>
      <c r="D30" s="70"/>
      <c r="E30" s="71"/>
      <c r="F30" s="70"/>
      <c r="G30" s="70"/>
      <c r="H30" s="70"/>
      <c r="I30" s="71"/>
      <c r="J30" s="70"/>
      <c r="K30" s="70"/>
      <c r="L30" s="70"/>
      <c r="M30" s="71"/>
    </row>
    <row r="31" spans="1:13" s="16" customFormat="1" ht="15.75">
      <c r="A31" s="69"/>
      <c r="B31" s="70"/>
      <c r="C31" s="70"/>
      <c r="D31" s="70"/>
      <c r="E31" s="71"/>
      <c r="F31" s="70"/>
      <c r="G31" s="70"/>
      <c r="H31" s="70"/>
      <c r="I31" s="71"/>
      <c r="J31" s="70"/>
      <c r="K31" s="70"/>
      <c r="L31" s="70"/>
      <c r="M31" s="71"/>
    </row>
    <row r="32" spans="1:13" ht="14.25" customHeight="1">
      <c r="A32" s="164">
        <v>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</sheetData>
  <mergeCells count="10">
    <mergeCell ref="A32:M32"/>
    <mergeCell ref="J5:M5"/>
    <mergeCell ref="L6:L7"/>
    <mergeCell ref="A1:I1"/>
    <mergeCell ref="A2:I2"/>
    <mergeCell ref="B5:E5"/>
    <mergeCell ref="F5:I5"/>
    <mergeCell ref="C6:C7"/>
    <mergeCell ref="D6:D7"/>
    <mergeCell ref="H6:H7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7" r:id="rId1"/>
  <headerFooter alignWithMargins="0">
    <oddHeader>&amp;R&amp;"Times New Roman,Normál"&amp;12 4.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7">
      <selection activeCell="H15" sqref="H15"/>
    </sheetView>
  </sheetViews>
  <sheetFormatPr defaultColWidth="9.140625" defaultRowHeight="12.75"/>
  <cols>
    <col min="1" max="1" width="46.140625" style="4" customWidth="1"/>
    <col min="2" max="2" width="9.57421875" style="4" customWidth="1"/>
    <col min="3" max="3" width="9.28125" style="4" bestFit="1" customWidth="1"/>
    <col min="4" max="4" width="12.7109375" style="4" customWidth="1"/>
    <col min="5" max="5" width="11.00390625" style="4" customWidth="1"/>
    <col min="6" max="7" width="9.28125" style="4" bestFit="1" customWidth="1"/>
    <col min="8" max="8" width="10.8515625" style="4" customWidth="1"/>
    <col min="9" max="9" width="11.28125" style="4" customWidth="1"/>
    <col min="10" max="11" width="9.28125" style="4" bestFit="1" customWidth="1"/>
    <col min="12" max="12" width="11.00390625" style="4" customWidth="1"/>
    <col min="13" max="13" width="11.8515625" style="4" customWidth="1"/>
    <col min="14" max="16384" width="9.140625" style="4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138</v>
      </c>
    </row>
    <row r="2" spans="1:13" ht="18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8.75">
      <c r="A3" s="153" t="s">
        <v>135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5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149" t="s">
        <v>1</v>
      </c>
    </row>
    <row r="7" spans="1:13" ht="15.75">
      <c r="A7" s="35"/>
      <c r="B7" s="157" t="s">
        <v>67</v>
      </c>
      <c r="C7" s="157"/>
      <c r="D7" s="158"/>
      <c r="E7" s="158"/>
      <c r="F7" s="157" t="s">
        <v>63</v>
      </c>
      <c r="G7" s="158"/>
      <c r="H7" s="158"/>
      <c r="I7" s="158"/>
      <c r="J7" s="158" t="s">
        <v>15</v>
      </c>
      <c r="K7" s="158"/>
      <c r="L7" s="158"/>
      <c r="M7" s="158"/>
    </row>
    <row r="8" spans="1:13" ht="15.75">
      <c r="A8" s="162" t="s">
        <v>4</v>
      </c>
      <c r="B8" s="121" t="s">
        <v>5</v>
      </c>
      <c r="C8" s="109" t="s">
        <v>16</v>
      </c>
      <c r="D8" s="156" t="s">
        <v>8</v>
      </c>
      <c r="E8" s="159" t="s">
        <v>17</v>
      </c>
      <c r="F8" s="109" t="s">
        <v>5</v>
      </c>
      <c r="G8" s="163" t="s">
        <v>18</v>
      </c>
      <c r="H8" s="155" t="s">
        <v>8</v>
      </c>
      <c r="I8" s="155" t="s">
        <v>19</v>
      </c>
      <c r="J8" s="158" t="s">
        <v>20</v>
      </c>
      <c r="K8" s="158" t="s">
        <v>18</v>
      </c>
      <c r="L8" s="155" t="s">
        <v>8</v>
      </c>
      <c r="M8" s="155" t="s">
        <v>19</v>
      </c>
    </row>
    <row r="9" spans="1:13" ht="15.75">
      <c r="A9" s="162"/>
      <c r="B9" s="122" t="s">
        <v>21</v>
      </c>
      <c r="C9" s="111" t="s">
        <v>21</v>
      </c>
      <c r="D9" s="156"/>
      <c r="E9" s="159"/>
      <c r="F9" s="111" t="s">
        <v>21</v>
      </c>
      <c r="G9" s="163"/>
      <c r="H9" s="155"/>
      <c r="I9" s="155"/>
      <c r="J9" s="158"/>
      <c r="K9" s="158"/>
      <c r="L9" s="155"/>
      <c r="M9" s="155"/>
    </row>
    <row r="10" spans="1:13" ht="15.75">
      <c r="A10" s="50" t="s">
        <v>46</v>
      </c>
      <c r="B10" s="108"/>
      <c r="C10" s="108"/>
      <c r="D10" s="9"/>
      <c r="E10" s="10"/>
      <c r="F10" s="120">
        <v>35305</v>
      </c>
      <c r="G10" s="7">
        <v>35189</v>
      </c>
      <c r="H10" s="7">
        <v>35164</v>
      </c>
      <c r="I10" s="8">
        <f>H10/G10*100</f>
        <v>99.92895507118702</v>
      </c>
      <c r="J10" s="7">
        <f>F10+B10+kiad3!B8+kiad3!F8+kiad3!J8</f>
        <v>38615</v>
      </c>
      <c r="K10" s="7">
        <f>G10+C10+kiad3!C8+kiad3!G8+kiad3!K8</f>
        <v>38589</v>
      </c>
      <c r="L10" s="7">
        <f>H10+D10+kiad3!D8+kiad3!H8+kiad3!L8</f>
        <v>38587</v>
      </c>
      <c r="M10" s="33">
        <f>L10/K10*100</f>
        <v>99.99481717587913</v>
      </c>
    </row>
    <row r="11" spans="1:13" ht="15" customHeight="1">
      <c r="A11" s="50" t="s">
        <v>94</v>
      </c>
      <c r="B11" s="13"/>
      <c r="C11" s="13"/>
      <c r="D11" s="13"/>
      <c r="E11" s="10"/>
      <c r="F11" s="72"/>
      <c r="G11" s="14">
        <v>3925</v>
      </c>
      <c r="H11" s="14">
        <v>3925</v>
      </c>
      <c r="I11" s="8">
        <f>H11/G11*100</f>
        <v>100</v>
      </c>
      <c r="J11" s="7"/>
      <c r="K11" s="7"/>
      <c r="L11" s="7">
        <f>H11+D11+kiad3!D9+kiad3!H9+kiad3!L9</f>
        <v>3925</v>
      </c>
      <c r="M11" s="33"/>
    </row>
    <row r="12" spans="1:13" ht="15" customHeight="1">
      <c r="A12" s="38" t="s">
        <v>68</v>
      </c>
      <c r="B12" s="13"/>
      <c r="C12" s="13"/>
      <c r="D12" s="13"/>
      <c r="E12" s="10"/>
      <c r="F12" s="72">
        <v>25487</v>
      </c>
      <c r="G12" s="14">
        <v>32118</v>
      </c>
      <c r="H12" s="14">
        <v>32118</v>
      </c>
      <c r="I12" s="8">
        <f aca="true" t="shared" si="0" ref="I12:I26">H12/G12*100</f>
        <v>100</v>
      </c>
      <c r="J12" s="7">
        <f>F12+B12+kiad3!B10+kiad3!F10+kiad3!J10</f>
        <v>25487</v>
      </c>
      <c r="K12" s="7">
        <f>G12+C12+kiad3!C10+kiad3!G10+kiad3!K10</f>
        <v>32118</v>
      </c>
      <c r="L12" s="7">
        <f>H12+D12+kiad3!D10+kiad3!H10+kiad3!L10</f>
        <v>32118</v>
      </c>
      <c r="M12" s="33">
        <f aca="true" t="shared" si="1" ref="M12:M31">L12/K12*100</f>
        <v>100</v>
      </c>
    </row>
    <row r="13" spans="1:13" ht="15.75">
      <c r="A13" s="38" t="s">
        <v>47</v>
      </c>
      <c r="B13" s="13"/>
      <c r="C13" s="13"/>
      <c r="D13" s="13"/>
      <c r="E13" s="10"/>
      <c r="F13" s="72">
        <v>10490</v>
      </c>
      <c r="G13" s="14">
        <v>8076</v>
      </c>
      <c r="H13" s="14">
        <v>7970</v>
      </c>
      <c r="I13" s="8">
        <f t="shared" si="0"/>
        <v>98.68746904408124</v>
      </c>
      <c r="J13" s="7">
        <f>F13+B13+kiad3!B11+kiad3!F11+kiad3!J11</f>
        <v>10490</v>
      </c>
      <c r="K13" s="7">
        <f>G13+C13+kiad3!C11+kiad3!G11+kiad3!K11</f>
        <v>8076</v>
      </c>
      <c r="L13" s="7">
        <f>H13+D13+kiad3!D11+kiad3!H11+kiad3!L11</f>
        <v>7973</v>
      </c>
      <c r="M13" s="33">
        <f t="shared" si="1"/>
        <v>98.72461614660723</v>
      </c>
    </row>
    <row r="14" spans="1:13" ht="15.75" customHeight="1">
      <c r="A14" s="38" t="s">
        <v>48</v>
      </c>
      <c r="B14" s="9"/>
      <c r="C14" s="9"/>
      <c r="D14" s="9"/>
      <c r="E14" s="10"/>
      <c r="F14" s="17">
        <v>780</v>
      </c>
      <c r="G14" s="7">
        <v>1675</v>
      </c>
      <c r="H14" s="7">
        <v>1628</v>
      </c>
      <c r="I14" s="8">
        <f t="shared" si="0"/>
        <v>97.19402985074626</v>
      </c>
      <c r="J14" s="7">
        <f>F14+B14+kiad3!B12+kiad3!F12+kiad3!J12</f>
        <v>780</v>
      </c>
      <c r="K14" s="7">
        <f>G14+C14+kiad3!C12+kiad3!G12+kiad3!K12</f>
        <v>1675</v>
      </c>
      <c r="L14" s="7">
        <f>H14+D14+kiad3!D12+kiad3!H12+kiad3!L12</f>
        <v>1629</v>
      </c>
      <c r="M14" s="33">
        <f t="shared" si="1"/>
        <v>97.25373134328358</v>
      </c>
    </row>
    <row r="15" spans="1:13" s="21" customFormat="1" ht="15.75">
      <c r="A15" s="38" t="s">
        <v>131</v>
      </c>
      <c r="B15" s="9"/>
      <c r="C15" s="9"/>
      <c r="D15" s="9"/>
      <c r="E15" s="10"/>
      <c r="F15" s="17">
        <v>46</v>
      </c>
      <c r="G15" s="17"/>
      <c r="H15" s="17"/>
      <c r="I15" s="8"/>
      <c r="J15" s="7">
        <f>F15+B15+kiad3!B13+kiad3!F13+kiad3!J13</f>
        <v>46</v>
      </c>
      <c r="K15" s="7"/>
      <c r="L15" s="7"/>
      <c r="M15" s="33"/>
    </row>
    <row r="16" spans="1:13" s="21" customFormat="1" ht="15.75">
      <c r="A16" s="38" t="s">
        <v>26</v>
      </c>
      <c r="B16" s="17"/>
      <c r="C16" s="17"/>
      <c r="D16" s="17"/>
      <c r="E16" s="8"/>
      <c r="F16" s="17">
        <v>1141</v>
      </c>
      <c r="G16" s="17">
        <v>1141</v>
      </c>
      <c r="H16" s="17">
        <v>1141</v>
      </c>
      <c r="I16" s="8">
        <f t="shared" si="0"/>
        <v>100</v>
      </c>
      <c r="J16" s="7">
        <f>F16+B16+kiad3!B14+kiad3!F14+kiad3!J14</f>
        <v>1201</v>
      </c>
      <c r="K16" s="7">
        <f>G16+C16+kiad3!C14+kiad3!G14+kiad3!K14</f>
        <v>1201</v>
      </c>
      <c r="L16" s="7">
        <f>H16+D16+kiad3!D14+kiad3!H14+kiad3!L14</f>
        <v>1182</v>
      </c>
      <c r="M16" s="33">
        <f t="shared" si="1"/>
        <v>98.4179850124896</v>
      </c>
    </row>
    <row r="17" spans="1:13" s="21" customFormat="1" ht="15.75">
      <c r="A17" s="38" t="s">
        <v>49</v>
      </c>
      <c r="B17" s="17">
        <v>9000</v>
      </c>
      <c r="C17" s="17">
        <v>10464</v>
      </c>
      <c r="D17" s="17">
        <v>7964</v>
      </c>
      <c r="E17" s="8">
        <f>D17/C17*100</f>
        <v>76.1085626911315</v>
      </c>
      <c r="F17" s="17">
        <v>934</v>
      </c>
      <c r="G17" s="7">
        <v>934</v>
      </c>
      <c r="H17" s="7">
        <v>857</v>
      </c>
      <c r="I17" s="8">
        <f t="shared" si="0"/>
        <v>91.7558886509636</v>
      </c>
      <c r="J17" s="7">
        <f>F17+B17+kiad3!B15+kiad3!F15+kiad3!J15</f>
        <v>13894</v>
      </c>
      <c r="K17" s="7">
        <f>G17+C17+kiad3!C17+kiad3!G15+kiad3!K15</f>
        <v>15358</v>
      </c>
      <c r="L17" s="7">
        <f>H17+D17+kiad3!D15+kiad3!H15+kiad3!L15</f>
        <v>9001</v>
      </c>
      <c r="M17" s="33">
        <f t="shared" si="1"/>
        <v>58.60789165255893</v>
      </c>
    </row>
    <row r="18" spans="1:13" s="21" customFormat="1" ht="15.75">
      <c r="A18" s="38" t="s">
        <v>27</v>
      </c>
      <c r="B18" s="17"/>
      <c r="C18" s="17"/>
      <c r="D18" s="17"/>
      <c r="E18" s="8"/>
      <c r="F18" s="17">
        <v>12167</v>
      </c>
      <c r="G18" s="7">
        <v>12167</v>
      </c>
      <c r="H18" s="7">
        <v>11427</v>
      </c>
      <c r="I18" s="8">
        <f t="shared" si="0"/>
        <v>93.9179748500041</v>
      </c>
      <c r="J18" s="7">
        <f>F18+B18+kiad3!B16+kiad3!F16+kiad3!J16</f>
        <v>14263</v>
      </c>
      <c r="K18" s="7">
        <f>G18+C18+kiad3!C16+kiad3!G16+kiad3!K16</f>
        <v>14263</v>
      </c>
      <c r="L18" s="7">
        <f>H18+D18+kiad3!D16+kiad3!H16+kiad3!L16</f>
        <v>12619</v>
      </c>
      <c r="M18" s="33">
        <f t="shared" si="1"/>
        <v>88.47367314029306</v>
      </c>
    </row>
    <row r="19" spans="1:13" ht="15.75">
      <c r="A19" s="38" t="s">
        <v>28</v>
      </c>
      <c r="B19" s="7"/>
      <c r="C19" s="7"/>
      <c r="D19" s="7"/>
      <c r="E19" s="8"/>
      <c r="F19" s="17"/>
      <c r="G19" s="7"/>
      <c r="H19" s="7"/>
      <c r="I19" s="8"/>
      <c r="J19" s="7">
        <f>F19+B19+kiad3!B17+kiad3!F17+kiad3!J17</f>
        <v>37</v>
      </c>
      <c r="K19" s="7">
        <f>G19+C19+kiad3!C17+kiad3!G17+kiad3!K17</f>
        <v>37</v>
      </c>
      <c r="L19" s="7">
        <f>H19+D19+kiad3!D17+kiad3!H17+kiad3!L17</f>
        <v>125</v>
      </c>
      <c r="M19" s="33">
        <f t="shared" si="1"/>
        <v>337.83783783783787</v>
      </c>
    </row>
    <row r="20" spans="1:13" ht="15.75">
      <c r="A20" s="38" t="s">
        <v>66</v>
      </c>
      <c r="B20" s="9"/>
      <c r="C20" s="9"/>
      <c r="D20" s="9"/>
      <c r="E20" s="8"/>
      <c r="F20" s="17">
        <v>412</v>
      </c>
      <c r="G20" s="7">
        <v>412</v>
      </c>
      <c r="H20" s="7">
        <v>378</v>
      </c>
      <c r="I20" s="8">
        <f t="shared" si="0"/>
        <v>91.74757281553399</v>
      </c>
      <c r="J20" s="7">
        <f>F20+B20+kiad3!B18+kiad3!F18+kiad3!J18</f>
        <v>655</v>
      </c>
      <c r="K20" s="7">
        <f>G20+C20+kiad3!C18+kiad3!G18+kiad3!K18</f>
        <v>655</v>
      </c>
      <c r="L20" s="7">
        <f>H20+D20+kiad3!D18+kiad3!H18+kiad3!L18</f>
        <v>552</v>
      </c>
      <c r="M20" s="33">
        <f t="shared" si="1"/>
        <v>84.27480916030534</v>
      </c>
    </row>
    <row r="21" spans="1:13" ht="15.75">
      <c r="A21" s="38" t="s">
        <v>61</v>
      </c>
      <c r="B21" s="7"/>
      <c r="C21" s="7"/>
      <c r="D21" s="7"/>
      <c r="E21" s="8"/>
      <c r="F21" s="17">
        <v>822</v>
      </c>
      <c r="G21" s="7">
        <v>822</v>
      </c>
      <c r="H21" s="7">
        <v>754</v>
      </c>
      <c r="I21" s="8">
        <f t="shared" si="0"/>
        <v>91.72749391727494</v>
      </c>
      <c r="J21" s="7">
        <f>F21+B21+kiad3!B19+kiad3!F19+kiad3!J19</f>
        <v>2022</v>
      </c>
      <c r="K21" s="7">
        <f>G21+C21+kiad3!C19+kiad3!G19+kiad3!K19</f>
        <v>4723</v>
      </c>
      <c r="L21" s="7">
        <f>H21+D21+kiad3!D19+kiad3!H19+kiad3!L19</f>
        <v>5163</v>
      </c>
      <c r="M21" s="33">
        <f t="shared" si="1"/>
        <v>109.31611264027102</v>
      </c>
    </row>
    <row r="22" spans="1:13" ht="15.75">
      <c r="A22" s="38" t="s">
        <v>118</v>
      </c>
      <c r="B22" s="7"/>
      <c r="C22" s="7"/>
      <c r="D22" s="7"/>
      <c r="E22" s="8"/>
      <c r="F22" s="17"/>
      <c r="G22" s="7">
        <v>142</v>
      </c>
      <c r="H22" s="7">
        <v>142</v>
      </c>
      <c r="I22" s="8">
        <f t="shared" si="0"/>
        <v>100</v>
      </c>
      <c r="J22" s="7"/>
      <c r="K22" s="7">
        <f>G22+C22+kiad3!C20+kiad3!G20+kiad3!K20</f>
        <v>142</v>
      </c>
      <c r="L22" s="7">
        <f>H22+D22+kiad3!D20+kiad3!H20+kiad3!L20</f>
        <v>142</v>
      </c>
      <c r="M22" s="33">
        <f t="shared" si="1"/>
        <v>100</v>
      </c>
    </row>
    <row r="23" spans="1:13" ht="15.75">
      <c r="A23" s="38" t="s">
        <v>132</v>
      </c>
      <c r="B23" s="7"/>
      <c r="C23" s="7"/>
      <c r="D23" s="7"/>
      <c r="E23" s="8"/>
      <c r="F23" s="17"/>
      <c r="G23" s="7"/>
      <c r="H23" s="7"/>
      <c r="I23" s="8"/>
      <c r="J23" s="7"/>
      <c r="K23" s="7">
        <f>G23+C23+kiad3!C21+kiad3!G21+kiad3!K21</f>
        <v>77</v>
      </c>
      <c r="L23" s="7">
        <f>H23+D23+kiad3!D21+kiad3!H21+kiad3!L21</f>
        <v>25</v>
      </c>
      <c r="M23" s="33">
        <f t="shared" si="1"/>
        <v>32.467532467532465</v>
      </c>
    </row>
    <row r="24" spans="1:13" s="19" customFormat="1" ht="15.75">
      <c r="A24" s="39" t="s">
        <v>122</v>
      </c>
      <c r="B24" s="11">
        <f>B22+B21+B20+B19+B18+B17+B16+B15+B14+B13+B12+B11+B10+kiad2!B26+kiad2!B25+kiad2!B24+kiad2!B23+kiad2!B22+kiad2!B21+kiad2!B20+kiad2!B19+kiad2!B17+kiad2!B16+kiad2!B15+kiad2!B14</f>
        <v>9000</v>
      </c>
      <c r="C24" s="11">
        <f>C22+C21+C20+C19+C18+C17+C16+C15+C14+C13+C12+C11+C10+kiad2!C26+kiad2!C25+kiad2!C24+kiad2!C23+kiad2!C22+kiad2!C21+kiad2!C20+kiad2!C19+kiad2!C17+kiad2!C16+kiad2!C15+kiad2!C14</f>
        <v>42034</v>
      </c>
      <c r="D24" s="11">
        <f>D22+D21+D20+D19+D18+D17+D16+D15+D14+D13+D12+D11+D10+kiad2!D26+kiad2!D25+kiad2!D24+kiad2!D23+kiad2!D22+kiad2!D21+kiad2!D20+kiad2!D19+kiad2!D17+kiad2!D16+kiad2!D15+kiad2!D14</f>
        <v>24681</v>
      </c>
      <c r="E24" s="12">
        <f>D24/C24*100</f>
        <v>58.71675310462958</v>
      </c>
      <c r="F24" s="11">
        <f>F22+F21+F20+F19+F18+F17+F16+F15+F14+F13+F12+F11+F10+kiad2!F24+kiad2!F23+kiad2!F22+kiad2!F21+kiad2!F20+kiad2!F19+kiad2!F17+kiad2!F16+kiad2!F15+kiad2!F14</f>
        <v>101322</v>
      </c>
      <c r="G24" s="11">
        <f>G22+G21+G20+G19+G18+G17+G16+G15+G14+G13+G12+G11+G10+kiad2!G14</f>
        <v>110339</v>
      </c>
      <c r="H24" s="11">
        <f>H22+H21+H20+H19+H18+H17+H16+H15+H14+H13+H12+H11+H10+kiad2!H24+kiad2!H23+kiad2!H22+kiad2!H21+kiad2!H20+kiad2!H19+kiad2!H17+kiad2!H16+kiad2!H15+kiad2!H14</f>
        <v>108631</v>
      </c>
      <c r="I24" s="12">
        <f t="shared" si="0"/>
        <v>98.45204324853405</v>
      </c>
      <c r="J24" s="11">
        <f>J22++J21+J20+J19+J18+J17+J16+J15+J14+J13+J12+J11+J10+kiad2!J24+kiad2!J23+kiad2!J22+kiad2!J21+kiad2!J20+kiad2!J19+kiad2!J17+kiad2!J16+kiad2!J15+kiad2!J14+J23+kiad2!J18</f>
        <v>156486</v>
      </c>
      <c r="K24" s="11">
        <f>K22++K21+K20+K19+K18+K17+K16+K15+K14+K13+K12+K11+K10+kiad2!K24+kiad2!K23+kiad2!K22+kiad2!K21+kiad2!K20+kiad2!K19+kiad2!K17+kiad2!K16+kiad2!K15+kiad2!K14+K23+kiad2!K18</f>
        <v>171260</v>
      </c>
      <c r="L24" s="11">
        <f>L22++L21+L20+L19+L18+L17+L16+L15+L14+L13+L12+L11+L10+kiad2!L24+kiad2!L23+kiad2!L22+kiad2!L21+kiad2!L20+kiad2!L19+kiad2!L17+kiad2!L16+kiad2!L15+kiad2!L14+L23+kiad2!L18</f>
        <v>164609</v>
      </c>
      <c r="M24" s="34">
        <f t="shared" si="1"/>
        <v>96.11643115730469</v>
      </c>
    </row>
    <row r="25" spans="1:13" ht="15.75">
      <c r="A25" s="39" t="s">
        <v>29</v>
      </c>
      <c r="B25" s="7"/>
      <c r="C25" s="7"/>
      <c r="D25" s="7"/>
      <c r="E25" s="8"/>
      <c r="F25" s="9"/>
      <c r="G25" s="9"/>
      <c r="H25" s="9"/>
      <c r="I25" s="8"/>
      <c r="J25" s="7"/>
      <c r="K25" s="7"/>
      <c r="L25" s="7"/>
      <c r="M25" s="33"/>
    </row>
    <row r="26" spans="1:13" ht="15.75">
      <c r="A26" s="38" t="s">
        <v>30</v>
      </c>
      <c r="B26" s="7"/>
      <c r="C26" s="7"/>
      <c r="D26" s="7"/>
      <c r="E26" s="8"/>
      <c r="F26" s="7"/>
      <c r="G26" s="7">
        <v>40</v>
      </c>
      <c r="H26" s="7">
        <v>75</v>
      </c>
      <c r="I26" s="8">
        <f t="shared" si="0"/>
        <v>187.5</v>
      </c>
      <c r="J26" s="7">
        <f>F26+B26+kiad3!B24+kiad3!F24+kiad3!J24</f>
        <v>640</v>
      </c>
      <c r="K26" s="7">
        <f>G26+C26+kiad3!C24+kiad3!G24+kiad3!K24</f>
        <v>890</v>
      </c>
      <c r="L26" s="7">
        <f>H26+D26+kiad3!D24+kiad3!H24+kiad3!L24</f>
        <v>1482</v>
      </c>
      <c r="M26" s="33">
        <f t="shared" si="1"/>
        <v>166.51685393258427</v>
      </c>
    </row>
    <row r="27" spans="1:13" ht="15.75">
      <c r="A27" s="38" t="s">
        <v>31</v>
      </c>
      <c r="B27" s="7"/>
      <c r="C27" s="7"/>
      <c r="D27" s="7"/>
      <c r="E27" s="8"/>
      <c r="F27" s="9"/>
      <c r="G27" s="9"/>
      <c r="H27" s="9"/>
      <c r="I27" s="8"/>
      <c r="J27" s="7">
        <f>F27+B27+kiad3!B25+kiad3!F25+kiad3!J25</f>
        <v>1630</v>
      </c>
      <c r="K27" s="7">
        <f>G27+C27+kiad3!C25+kiad3!G25+kiad3!K25</f>
        <v>1553</v>
      </c>
      <c r="L27" s="7">
        <f>H27+D27+kiad3!D25+kiad3!H25+kiad3!L25</f>
        <v>827</v>
      </c>
      <c r="M27" s="33">
        <f t="shared" si="1"/>
        <v>53.25177076625886</v>
      </c>
    </row>
    <row r="28" spans="1:13" s="19" customFormat="1" ht="15.75">
      <c r="A28" s="39" t="s">
        <v>32</v>
      </c>
      <c r="B28" s="11">
        <f aca="true" t="shared" si="2" ref="B28:H28">B27+B26</f>
        <v>0</v>
      </c>
      <c r="C28" s="11">
        <f t="shared" si="2"/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40</v>
      </c>
      <c r="H28" s="11">
        <f t="shared" si="2"/>
        <v>75</v>
      </c>
      <c r="I28" s="34">
        <f>H28/G28*100</f>
        <v>187.5</v>
      </c>
      <c r="J28" s="11">
        <f>kiad3!B26+kiad3!F26+kiad3!J26+F28</f>
        <v>2270</v>
      </c>
      <c r="K28" s="11">
        <f>kiad3!C26+kiad3!G26+kiad3!K26+G28</f>
        <v>2443</v>
      </c>
      <c r="L28" s="11">
        <f>kiad3!D26+kiad3!H26+kiad3!L26+H28</f>
        <v>2309</v>
      </c>
      <c r="M28" s="34">
        <f t="shared" si="1"/>
        <v>94.5149406467458</v>
      </c>
    </row>
    <row r="29" spans="1:13" ht="15.75">
      <c r="A29" s="39" t="s">
        <v>101</v>
      </c>
      <c r="B29" s="7"/>
      <c r="C29" s="7"/>
      <c r="D29" s="7"/>
      <c r="E29" s="8"/>
      <c r="F29" s="9"/>
      <c r="G29" s="9"/>
      <c r="H29" s="9"/>
      <c r="I29" s="31"/>
      <c r="J29" s="7"/>
      <c r="K29" s="7"/>
      <c r="L29" s="7"/>
      <c r="M29" s="33"/>
    </row>
    <row r="30" spans="1:13" ht="15.75">
      <c r="A30" s="38" t="s">
        <v>30</v>
      </c>
      <c r="B30" s="7"/>
      <c r="C30" s="7"/>
      <c r="D30" s="7"/>
      <c r="E30" s="8"/>
      <c r="F30" s="7"/>
      <c r="G30" s="7"/>
      <c r="H30" s="7"/>
      <c r="I30" s="33"/>
      <c r="J30" s="7">
        <f>F30+B30+kiad3!B28+kiad3!F28+kiad3!J28</f>
        <v>4170</v>
      </c>
      <c r="K30" s="7">
        <f>G30+C30+kiad3!C28+kiad3!G28+kiad3!K28</f>
        <v>4689</v>
      </c>
      <c r="L30" s="7">
        <f>H30+D30+kiad3!D28+kiad3!H28+kiad3!L28</f>
        <v>1412</v>
      </c>
      <c r="M30" s="33">
        <f t="shared" si="1"/>
        <v>30.113030496907655</v>
      </c>
    </row>
    <row r="31" spans="1:13" ht="15.75">
      <c r="A31" s="39" t="s">
        <v>102</v>
      </c>
      <c r="B31" s="11">
        <f>+B30</f>
        <v>0</v>
      </c>
      <c r="C31" s="11">
        <f aca="true" t="shared" si="3" ref="C31:H31">+C30</f>
        <v>0</v>
      </c>
      <c r="D31" s="11">
        <f t="shared" si="3"/>
        <v>0</v>
      </c>
      <c r="E31" s="34"/>
      <c r="F31" s="11">
        <f t="shared" si="3"/>
        <v>0</v>
      </c>
      <c r="G31" s="11">
        <f t="shared" si="3"/>
        <v>0</v>
      </c>
      <c r="H31" s="11">
        <f t="shared" si="3"/>
        <v>0</v>
      </c>
      <c r="I31" s="34"/>
      <c r="J31" s="11">
        <f>kiad3!B29+kiad3!F29+kiad3!J29+F31</f>
        <v>4170</v>
      </c>
      <c r="K31" s="11">
        <f>kiad3!C29+kiad3!G29+kiad3!K29+G31</f>
        <v>4689</v>
      </c>
      <c r="L31" s="11">
        <f>kiad3!D29+kiad3!H29+kiad3!L29+H31</f>
        <v>1412</v>
      </c>
      <c r="M31" s="34">
        <f t="shared" si="1"/>
        <v>30.113030496907655</v>
      </c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161">
        <v>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16">
    <mergeCell ref="G8:G9"/>
    <mergeCell ref="A2:M2"/>
    <mergeCell ref="A3:M3"/>
    <mergeCell ref="B7:E7"/>
    <mergeCell ref="F7:I7"/>
    <mergeCell ref="J7:M7"/>
    <mergeCell ref="A34:M34"/>
    <mergeCell ref="L8:L9"/>
    <mergeCell ref="M8:M9"/>
    <mergeCell ref="H8:H9"/>
    <mergeCell ref="I8:I9"/>
    <mergeCell ref="J8:J9"/>
    <mergeCell ref="K8:K9"/>
    <mergeCell ref="A8:A9"/>
    <mergeCell ref="D8:D9"/>
    <mergeCell ref="E8:E9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workbookViewId="0" topLeftCell="B4">
      <selection activeCell="H25" sqref="H25"/>
    </sheetView>
  </sheetViews>
  <sheetFormatPr defaultColWidth="9.140625" defaultRowHeight="12.75"/>
  <cols>
    <col min="1" max="1" width="47.140625" style="0" customWidth="1"/>
    <col min="2" max="2" width="11.421875" style="0" customWidth="1"/>
    <col min="3" max="3" width="12.28125" style="0" customWidth="1"/>
    <col min="4" max="4" width="10.421875" style="0" bestFit="1" customWidth="1"/>
    <col min="5" max="5" width="9.421875" style="0" customWidth="1"/>
    <col min="6" max="6" width="11.57421875" style="0" customWidth="1"/>
    <col min="7" max="7" width="12.00390625" style="0" customWidth="1"/>
    <col min="8" max="8" width="10.140625" style="0" customWidth="1"/>
    <col min="9" max="9" width="9.8515625" style="0" customWidth="1"/>
    <col min="10" max="10" width="11.140625" style="0" customWidth="1"/>
    <col min="11" max="11" width="11.421875" style="0" customWidth="1"/>
    <col min="12" max="12" width="10.00390625" style="0" customWidth="1"/>
    <col min="13" max="13" width="10.28125" style="0" customWidth="1"/>
  </cols>
  <sheetData>
    <row r="1" spans="1:13" ht="18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3" customFormat="1" ht="18.75">
      <c r="A2" s="165" t="s">
        <v>135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3" customFormat="1" ht="15.75">
      <c r="A3" s="87"/>
      <c r="B3" s="87"/>
      <c r="C3" s="87"/>
      <c r="D3" s="87"/>
      <c r="E3" s="87"/>
      <c r="F3" s="87"/>
      <c r="G3" s="87"/>
      <c r="H3" s="87"/>
      <c r="I3" s="87"/>
      <c r="J3" s="90"/>
      <c r="L3" s="90"/>
      <c r="M3" s="51"/>
    </row>
    <row r="4" spans="1:13" s="3" customFormat="1" ht="15.75">
      <c r="A4" s="87"/>
      <c r="B4" s="87"/>
      <c r="C4" s="87"/>
      <c r="D4" s="87"/>
      <c r="E4" s="87"/>
      <c r="F4" s="87"/>
      <c r="G4" s="87"/>
      <c r="H4" s="87"/>
      <c r="I4" s="87"/>
      <c r="J4" s="90"/>
      <c r="L4" s="90"/>
      <c r="M4" s="90"/>
    </row>
    <row r="5" spans="1:13" ht="15.75">
      <c r="A5" s="51"/>
      <c r="B5" s="59"/>
      <c r="C5" s="59"/>
      <c r="D5" s="59"/>
      <c r="E5" s="59"/>
      <c r="F5" s="59"/>
      <c r="G5" s="59"/>
      <c r="H5" s="59"/>
      <c r="I5" s="6"/>
      <c r="J5" s="59"/>
      <c r="K5" s="59"/>
      <c r="L5" s="59"/>
      <c r="M5" s="51" t="s">
        <v>1</v>
      </c>
    </row>
    <row r="6" spans="1:13" ht="15.75">
      <c r="A6" s="48"/>
      <c r="B6" s="154" t="s">
        <v>2</v>
      </c>
      <c r="C6" s="154"/>
      <c r="D6" s="155"/>
      <c r="E6" s="154"/>
      <c r="F6" s="154" t="s">
        <v>3</v>
      </c>
      <c r="G6" s="154"/>
      <c r="H6" s="155"/>
      <c r="I6" s="154"/>
      <c r="J6" s="154" t="s">
        <v>69</v>
      </c>
      <c r="K6" s="154"/>
      <c r="L6" s="155"/>
      <c r="M6" s="154"/>
    </row>
    <row r="7" spans="1:13" ht="15.75" customHeight="1">
      <c r="A7" s="159" t="s">
        <v>4</v>
      </c>
      <c r="B7" s="112" t="s">
        <v>5</v>
      </c>
      <c r="C7" s="112" t="s">
        <v>10</v>
      </c>
      <c r="D7" s="160" t="s">
        <v>8</v>
      </c>
      <c r="E7" s="116" t="s">
        <v>8</v>
      </c>
      <c r="F7" s="116" t="s">
        <v>5</v>
      </c>
      <c r="G7" s="112" t="s">
        <v>10</v>
      </c>
      <c r="H7" s="160" t="s">
        <v>8</v>
      </c>
      <c r="I7" s="116" t="s">
        <v>8</v>
      </c>
      <c r="J7" s="116" t="s">
        <v>5</v>
      </c>
      <c r="K7" s="112" t="s">
        <v>10</v>
      </c>
      <c r="L7" s="160" t="s">
        <v>8</v>
      </c>
      <c r="M7" s="112" t="s">
        <v>8</v>
      </c>
    </row>
    <row r="8" spans="1:13" ht="15.75">
      <c r="A8" s="159"/>
      <c r="B8" s="115" t="s">
        <v>6</v>
      </c>
      <c r="C8" s="115" t="s">
        <v>6</v>
      </c>
      <c r="D8" s="160"/>
      <c r="E8" s="117" t="s">
        <v>9</v>
      </c>
      <c r="F8" s="117" t="s">
        <v>6</v>
      </c>
      <c r="G8" s="115" t="s">
        <v>6</v>
      </c>
      <c r="H8" s="160"/>
      <c r="I8" s="117" t="s">
        <v>11</v>
      </c>
      <c r="J8" s="117" t="s">
        <v>6</v>
      </c>
      <c r="K8" s="115" t="s">
        <v>6</v>
      </c>
      <c r="L8" s="160"/>
      <c r="M8" s="115" t="s">
        <v>11</v>
      </c>
    </row>
    <row r="9" spans="1:13" ht="15.75">
      <c r="A9" s="39" t="s">
        <v>103</v>
      </c>
      <c r="B9" s="57"/>
      <c r="C9" s="57"/>
      <c r="D9" s="39"/>
      <c r="E9" s="57"/>
      <c r="F9" s="57"/>
      <c r="G9" s="57"/>
      <c r="H9" s="39"/>
      <c r="I9" s="57"/>
      <c r="J9" s="57"/>
      <c r="K9" s="57"/>
      <c r="L9" s="39"/>
      <c r="M9" s="57"/>
    </row>
    <row r="10" spans="1:13" ht="15.75">
      <c r="A10" s="38" t="s">
        <v>33</v>
      </c>
      <c r="B10" s="17">
        <v>14782</v>
      </c>
      <c r="C10" s="17">
        <v>15792</v>
      </c>
      <c r="D10" s="17">
        <v>15786</v>
      </c>
      <c r="E10" s="30">
        <f>D10/C10*100</f>
        <v>99.96200607902736</v>
      </c>
      <c r="F10" s="17">
        <v>4792</v>
      </c>
      <c r="G10" s="17">
        <v>5287</v>
      </c>
      <c r="H10" s="7">
        <v>5309</v>
      </c>
      <c r="I10" s="30">
        <f>H10/G10*100</f>
        <v>100.41611499905427</v>
      </c>
      <c r="J10" s="17">
        <v>11810</v>
      </c>
      <c r="K10" s="17">
        <v>11810</v>
      </c>
      <c r="L10" s="7">
        <v>12058</v>
      </c>
      <c r="M10" s="30">
        <f>L10/K10*100</f>
        <v>102.09991532599491</v>
      </c>
    </row>
    <row r="11" spans="1:13" ht="15.75">
      <c r="A11" s="38" t="s">
        <v>34</v>
      </c>
      <c r="B11" s="17">
        <v>3573</v>
      </c>
      <c r="C11" s="17">
        <v>3859</v>
      </c>
      <c r="D11" s="17">
        <v>3730</v>
      </c>
      <c r="E11" s="30">
        <f aca="true" t="shared" si="0" ref="E11:E19">D11/C11*100</f>
        <v>96.65716506867064</v>
      </c>
      <c r="F11" s="17">
        <v>1161</v>
      </c>
      <c r="G11" s="17">
        <v>1224</v>
      </c>
      <c r="H11" s="7">
        <v>1224</v>
      </c>
      <c r="I11" s="30">
        <f aca="true" t="shared" si="1" ref="I11:I20">H11/G11*100</f>
        <v>100</v>
      </c>
      <c r="J11" s="17">
        <v>116</v>
      </c>
      <c r="K11" s="17">
        <v>116</v>
      </c>
      <c r="L11" s="7">
        <v>99</v>
      </c>
      <c r="M11" s="30">
        <f aca="true" t="shared" si="2" ref="M11:M20">L11/K11*100</f>
        <v>85.34482758620689</v>
      </c>
    </row>
    <row r="12" spans="1:13" ht="15.75">
      <c r="A12" s="38" t="s">
        <v>35</v>
      </c>
      <c r="B12" s="17">
        <v>9639</v>
      </c>
      <c r="C12" s="17">
        <v>9182</v>
      </c>
      <c r="D12" s="17">
        <v>8136</v>
      </c>
      <c r="E12" s="30">
        <f t="shared" si="0"/>
        <v>88.60814637333915</v>
      </c>
      <c r="F12" s="17">
        <v>3076</v>
      </c>
      <c r="G12" s="17">
        <v>3053</v>
      </c>
      <c r="H12" s="7">
        <v>2718</v>
      </c>
      <c r="I12" s="30">
        <f t="shared" si="1"/>
        <v>89.0271863740583</v>
      </c>
      <c r="J12" s="17">
        <v>1602</v>
      </c>
      <c r="K12" s="17">
        <v>1602</v>
      </c>
      <c r="L12" s="7">
        <v>1732</v>
      </c>
      <c r="M12" s="30">
        <f t="shared" si="2"/>
        <v>108.11485642946317</v>
      </c>
    </row>
    <row r="13" spans="1:13" ht="15.75">
      <c r="A13" s="38" t="s">
        <v>36</v>
      </c>
      <c r="B13" s="17">
        <v>7055</v>
      </c>
      <c r="C13" s="17">
        <v>7261</v>
      </c>
      <c r="D13" s="17">
        <v>6196</v>
      </c>
      <c r="E13" s="30">
        <f t="shared" si="0"/>
        <v>85.33259881559015</v>
      </c>
      <c r="F13" s="17">
        <v>2281</v>
      </c>
      <c r="G13" s="17">
        <v>2355</v>
      </c>
      <c r="H13" s="7">
        <v>2008</v>
      </c>
      <c r="I13" s="30">
        <f t="shared" si="1"/>
        <v>85.26539278131635</v>
      </c>
      <c r="J13" s="17">
        <v>5225</v>
      </c>
      <c r="K13" s="17">
        <v>5225</v>
      </c>
      <c r="L13" s="7">
        <v>870</v>
      </c>
      <c r="M13" s="30">
        <f t="shared" si="2"/>
        <v>16.650717703349283</v>
      </c>
    </row>
    <row r="14" spans="1:13" ht="15.75">
      <c r="A14" s="38" t="s">
        <v>37</v>
      </c>
      <c r="B14" s="9"/>
      <c r="C14" s="9"/>
      <c r="D14" s="7">
        <v>2073</v>
      </c>
      <c r="E14" s="30"/>
      <c r="F14" s="9"/>
      <c r="G14" s="9"/>
      <c r="H14" s="7">
        <v>710</v>
      </c>
      <c r="I14" s="30"/>
      <c r="J14" s="7">
        <v>11539</v>
      </c>
      <c r="K14" s="7">
        <v>11539</v>
      </c>
      <c r="L14" s="7">
        <v>17149</v>
      </c>
      <c r="M14" s="30">
        <f t="shared" si="2"/>
        <v>148.6177311725453</v>
      </c>
    </row>
    <row r="15" spans="1:13" ht="15.75">
      <c r="A15" s="38" t="s">
        <v>136</v>
      </c>
      <c r="B15" s="9"/>
      <c r="C15" s="9"/>
      <c r="D15" s="7">
        <v>98</v>
      </c>
      <c r="E15" s="30"/>
      <c r="F15" s="9"/>
      <c r="G15" s="9"/>
      <c r="H15" s="7"/>
      <c r="I15" s="30"/>
      <c r="J15" s="7"/>
      <c r="K15" s="7"/>
      <c r="L15" s="7"/>
      <c r="M15" s="30"/>
    </row>
    <row r="16" spans="1:13" ht="15.75">
      <c r="A16" s="38" t="s">
        <v>105</v>
      </c>
      <c r="B16" s="17">
        <v>1254</v>
      </c>
      <c r="C16" s="17">
        <v>1279</v>
      </c>
      <c r="D16" s="17">
        <v>1200</v>
      </c>
      <c r="E16" s="30">
        <f t="shared" si="0"/>
        <v>93.82329945269741</v>
      </c>
      <c r="F16" s="17">
        <v>399</v>
      </c>
      <c r="G16" s="17">
        <v>413</v>
      </c>
      <c r="H16" s="7">
        <v>365</v>
      </c>
      <c r="I16" s="30">
        <f t="shared" si="1"/>
        <v>88.37772397094432</v>
      </c>
      <c r="J16" s="17">
        <v>449</v>
      </c>
      <c r="K16" s="17">
        <v>531</v>
      </c>
      <c r="L16" s="7">
        <v>732</v>
      </c>
      <c r="M16" s="30">
        <f t="shared" si="2"/>
        <v>137.85310734463278</v>
      </c>
    </row>
    <row r="17" spans="1:13" ht="15.75">
      <c r="A17" s="38" t="s">
        <v>54</v>
      </c>
      <c r="B17" s="17">
        <v>6573</v>
      </c>
      <c r="C17" s="17">
        <v>6233</v>
      </c>
      <c r="D17" s="17">
        <v>6150</v>
      </c>
      <c r="E17" s="30">
        <f t="shared" si="0"/>
        <v>98.6683779881277</v>
      </c>
      <c r="F17" s="17">
        <v>2096</v>
      </c>
      <c r="G17" s="17">
        <v>2028</v>
      </c>
      <c r="H17" s="7">
        <v>2025</v>
      </c>
      <c r="I17" s="30">
        <f t="shared" si="1"/>
        <v>99.85207100591717</v>
      </c>
      <c r="J17" s="17">
        <v>817</v>
      </c>
      <c r="K17" s="17">
        <v>817</v>
      </c>
      <c r="L17" s="7">
        <v>1003</v>
      </c>
      <c r="M17" s="30">
        <f t="shared" si="2"/>
        <v>122.76621787025704</v>
      </c>
    </row>
    <row r="18" spans="1:13" s="22" customFormat="1" ht="15.75">
      <c r="A18" s="38" t="s">
        <v>55</v>
      </c>
      <c r="B18" s="17"/>
      <c r="C18" s="17">
        <v>52</v>
      </c>
      <c r="D18" s="17">
        <v>26</v>
      </c>
      <c r="E18" s="30">
        <f t="shared" si="0"/>
        <v>50</v>
      </c>
      <c r="F18" s="17"/>
      <c r="G18" s="17"/>
      <c r="H18" s="7">
        <v>12</v>
      </c>
      <c r="I18" s="30"/>
      <c r="J18" s="17">
        <v>440</v>
      </c>
      <c r="K18" s="17">
        <v>440</v>
      </c>
      <c r="L18" s="7">
        <v>440</v>
      </c>
      <c r="M18" s="30">
        <f t="shared" si="2"/>
        <v>100</v>
      </c>
    </row>
    <row r="19" spans="1:13" s="22" customFormat="1" ht="15.75">
      <c r="A19" s="38" t="s">
        <v>106</v>
      </c>
      <c r="B19" s="17">
        <v>11543</v>
      </c>
      <c r="C19" s="17">
        <v>11524</v>
      </c>
      <c r="D19" s="17">
        <v>11480</v>
      </c>
      <c r="E19" s="30">
        <f t="shared" si="0"/>
        <v>99.61818812912183</v>
      </c>
      <c r="F19" s="17">
        <v>3735</v>
      </c>
      <c r="G19" s="17">
        <v>3923</v>
      </c>
      <c r="H19" s="7">
        <v>3961</v>
      </c>
      <c r="I19" s="30">
        <f t="shared" si="1"/>
        <v>100.96864644404792</v>
      </c>
      <c r="J19" s="17">
        <v>3774</v>
      </c>
      <c r="K19" s="17">
        <v>3824</v>
      </c>
      <c r="L19" s="7">
        <v>4400</v>
      </c>
      <c r="M19" s="30">
        <f t="shared" si="2"/>
        <v>115.06276150627615</v>
      </c>
    </row>
    <row r="20" spans="1:13" ht="15.75">
      <c r="A20" s="39" t="s">
        <v>38</v>
      </c>
      <c r="B20" s="53">
        <f>SUM(B10:B19)</f>
        <v>54419</v>
      </c>
      <c r="C20" s="53">
        <f>SUM(C10:C19)</f>
        <v>55182</v>
      </c>
      <c r="D20" s="53">
        <f>SUM(D10:D19)</f>
        <v>54875</v>
      </c>
      <c r="E20" s="54">
        <f>D20/C20*100</f>
        <v>99.44365916422022</v>
      </c>
      <c r="F20" s="53">
        <f>SUM(F10:F19)</f>
        <v>17540</v>
      </c>
      <c r="G20" s="11">
        <f>SUM(G10:G19)</f>
        <v>18283</v>
      </c>
      <c r="H20" s="11">
        <f>SUM(H10:H19)</f>
        <v>18332</v>
      </c>
      <c r="I20" s="54">
        <f t="shared" si="1"/>
        <v>100.26800853251655</v>
      </c>
      <c r="J20" s="53">
        <f>SUM(J10:J19)</f>
        <v>35772</v>
      </c>
      <c r="K20" s="53">
        <f>SUM(K10:K19)</f>
        <v>35904</v>
      </c>
      <c r="L20" s="53">
        <f>SUM(L10:L19)</f>
        <v>38483</v>
      </c>
      <c r="M20" s="54">
        <f t="shared" si="2"/>
        <v>107.18304367201425</v>
      </c>
    </row>
    <row r="21" spans="1:13" ht="15.75" customHeight="1">
      <c r="A21" s="167" t="s">
        <v>108</v>
      </c>
      <c r="B21" s="169"/>
      <c r="C21" s="169"/>
      <c r="D21" s="169"/>
      <c r="E21" s="171"/>
      <c r="F21" s="169"/>
      <c r="G21" s="169"/>
      <c r="H21" s="169"/>
      <c r="I21" s="171"/>
      <c r="J21" s="169"/>
      <c r="K21" s="169"/>
      <c r="L21" s="169"/>
      <c r="M21" s="171"/>
    </row>
    <row r="22" spans="1:13" ht="15.75" customHeight="1">
      <c r="A22" s="168"/>
      <c r="B22" s="170"/>
      <c r="C22" s="170"/>
      <c r="D22" s="170"/>
      <c r="E22" s="172"/>
      <c r="F22" s="170"/>
      <c r="G22" s="170"/>
      <c r="H22" s="170"/>
      <c r="I22" s="172"/>
      <c r="J22" s="170"/>
      <c r="K22" s="170"/>
      <c r="L22" s="170"/>
      <c r="M22" s="172"/>
    </row>
    <row r="23" spans="1:13" ht="15.75">
      <c r="A23" s="38" t="s">
        <v>41</v>
      </c>
      <c r="B23" s="7">
        <v>36401</v>
      </c>
      <c r="C23" s="7">
        <v>37587</v>
      </c>
      <c r="D23" s="7">
        <v>37657</v>
      </c>
      <c r="E23" s="30">
        <f>D23/C23*100</f>
        <v>100.18623460238913</v>
      </c>
      <c r="F23" s="7">
        <v>11573</v>
      </c>
      <c r="G23" s="7">
        <v>12002</v>
      </c>
      <c r="H23" s="7">
        <v>11993</v>
      </c>
      <c r="I23" s="30">
        <f>H23/G23*100</f>
        <v>99.92501249791701</v>
      </c>
      <c r="J23" s="7">
        <v>4524</v>
      </c>
      <c r="K23" s="7">
        <v>16001</v>
      </c>
      <c r="L23" s="7">
        <v>14262</v>
      </c>
      <c r="M23" s="30">
        <f>L23/K23*100</f>
        <v>89.13192925442159</v>
      </c>
    </row>
    <row r="24" spans="1:13" ht="15.75">
      <c r="A24" s="38" t="s">
        <v>42</v>
      </c>
      <c r="B24" s="7">
        <v>4668</v>
      </c>
      <c r="C24" s="7">
        <v>4774</v>
      </c>
      <c r="D24" s="7">
        <v>4711</v>
      </c>
      <c r="E24" s="30">
        <f aca="true" t="shared" si="3" ref="E24:E36">D24/C24*100</f>
        <v>98.68035190615836</v>
      </c>
      <c r="F24" s="7">
        <v>1490</v>
      </c>
      <c r="G24" s="7">
        <v>1535</v>
      </c>
      <c r="H24" s="7">
        <v>1519</v>
      </c>
      <c r="I24" s="30">
        <f aca="true" t="shared" si="4" ref="I24:I36">H24/G24*100</f>
        <v>98.95765472312704</v>
      </c>
      <c r="J24" s="7">
        <v>35</v>
      </c>
      <c r="K24" s="7">
        <v>85</v>
      </c>
      <c r="L24" s="7">
        <v>75</v>
      </c>
      <c r="M24" s="30">
        <f aca="true" t="shared" si="5" ref="M24:M36">L24/K24*100</f>
        <v>88.23529411764706</v>
      </c>
    </row>
    <row r="25" spans="1:13" s="22" customFormat="1" ht="15.75">
      <c r="A25" s="38" t="s">
        <v>121</v>
      </c>
      <c r="B25" s="7">
        <v>4748</v>
      </c>
      <c r="C25" s="7">
        <v>4703</v>
      </c>
      <c r="D25" s="7">
        <v>4698</v>
      </c>
      <c r="E25" s="30">
        <f t="shared" si="3"/>
        <v>99.89368488199023</v>
      </c>
      <c r="F25" s="7">
        <v>1533</v>
      </c>
      <c r="G25" s="7">
        <v>1533</v>
      </c>
      <c r="H25" s="7">
        <v>1533</v>
      </c>
      <c r="I25" s="30">
        <f t="shared" si="4"/>
        <v>100</v>
      </c>
      <c r="J25" s="7">
        <v>790</v>
      </c>
      <c r="K25" s="7">
        <v>1516</v>
      </c>
      <c r="L25" s="7">
        <v>1208</v>
      </c>
      <c r="M25" s="30">
        <f t="shared" si="5"/>
        <v>79.68337730870712</v>
      </c>
    </row>
    <row r="26" spans="1:13" ht="15.75">
      <c r="A26" s="38" t="s">
        <v>24</v>
      </c>
      <c r="B26" s="7">
        <v>68</v>
      </c>
      <c r="C26" s="7">
        <v>68</v>
      </c>
      <c r="D26" s="7">
        <v>68</v>
      </c>
      <c r="E26" s="30">
        <f t="shared" si="3"/>
        <v>100</v>
      </c>
      <c r="F26" s="7">
        <v>17</v>
      </c>
      <c r="G26" s="7">
        <v>17</v>
      </c>
      <c r="H26" s="9"/>
      <c r="I26" s="30"/>
      <c r="J26" s="7">
        <v>11289</v>
      </c>
      <c r="K26" s="7">
        <v>12223</v>
      </c>
      <c r="L26" s="7">
        <v>12228</v>
      </c>
      <c r="M26" s="30">
        <f t="shared" si="5"/>
        <v>100.04090648776895</v>
      </c>
    </row>
    <row r="27" spans="1:13" ht="15.75">
      <c r="A27" s="38" t="s">
        <v>107</v>
      </c>
      <c r="B27" s="7">
        <v>3057</v>
      </c>
      <c r="C27" s="7">
        <v>3400</v>
      </c>
      <c r="D27" s="7">
        <v>2094</v>
      </c>
      <c r="E27" s="30">
        <f t="shared" si="3"/>
        <v>61.588235294117645</v>
      </c>
      <c r="F27" s="7">
        <v>886</v>
      </c>
      <c r="G27" s="7">
        <v>886</v>
      </c>
      <c r="H27" s="7">
        <v>292</v>
      </c>
      <c r="I27" s="30">
        <f t="shared" si="4"/>
        <v>32.95711060948081</v>
      </c>
      <c r="J27" s="7">
        <v>4987</v>
      </c>
      <c r="K27" s="7">
        <v>4987</v>
      </c>
      <c r="L27" s="7">
        <v>417</v>
      </c>
      <c r="M27" s="30">
        <f t="shared" si="5"/>
        <v>8.361740525365951</v>
      </c>
    </row>
    <row r="28" spans="1:13" ht="15.75">
      <c r="A28" s="38" t="s">
        <v>119</v>
      </c>
      <c r="B28" s="7"/>
      <c r="C28" s="9"/>
      <c r="D28" s="9"/>
      <c r="E28" s="30"/>
      <c r="F28" s="7"/>
      <c r="G28" s="9"/>
      <c r="H28" s="9"/>
      <c r="I28" s="30"/>
      <c r="J28" s="7"/>
      <c r="K28" s="7"/>
      <c r="L28" s="7">
        <v>23</v>
      </c>
      <c r="M28" s="30"/>
    </row>
    <row r="29" spans="1:13" ht="15.75">
      <c r="A29" s="55" t="s">
        <v>43</v>
      </c>
      <c r="B29" s="56">
        <f>SUM(B23:B28)</f>
        <v>48942</v>
      </c>
      <c r="C29" s="56">
        <f>SUM(C23:C28)</f>
        <v>50532</v>
      </c>
      <c r="D29" s="56">
        <f>SUM(D23:D28)</f>
        <v>49228</v>
      </c>
      <c r="E29" s="54">
        <f t="shared" si="3"/>
        <v>97.41945697775667</v>
      </c>
      <c r="F29" s="56">
        <f>SUM(F23:F28)</f>
        <v>15499</v>
      </c>
      <c r="G29" s="56">
        <f>SUM(G23:G28)</f>
        <v>15973</v>
      </c>
      <c r="H29" s="56">
        <f>SUM(H23:H28)</f>
        <v>15337</v>
      </c>
      <c r="I29" s="54">
        <f t="shared" si="4"/>
        <v>96.01828084893256</v>
      </c>
      <c r="J29" s="56">
        <f>SUM(J23:J28)</f>
        <v>21625</v>
      </c>
      <c r="K29" s="56">
        <f>SUM(K23:K28)</f>
        <v>34812</v>
      </c>
      <c r="L29" s="56">
        <f>SUM(L23:L28)</f>
        <v>28213</v>
      </c>
      <c r="M29" s="54">
        <f t="shared" si="5"/>
        <v>81.04389291049063</v>
      </c>
    </row>
    <row r="30" spans="1:13" ht="15.75">
      <c r="A30" s="38" t="s">
        <v>95</v>
      </c>
      <c r="B30" s="23"/>
      <c r="C30" s="23"/>
      <c r="D30" s="23"/>
      <c r="E30" s="54"/>
      <c r="F30" s="23"/>
      <c r="G30" s="23"/>
      <c r="H30" s="23"/>
      <c r="I30" s="30"/>
      <c r="J30" s="23"/>
      <c r="K30" s="23"/>
      <c r="L30" s="23"/>
      <c r="M30" s="30"/>
    </row>
    <row r="31" spans="1:13" ht="15.75">
      <c r="A31" s="38" t="s">
        <v>44</v>
      </c>
      <c r="B31" s="7">
        <v>43953</v>
      </c>
      <c r="C31" s="7">
        <v>45976</v>
      </c>
      <c r="D31" s="7">
        <v>46190</v>
      </c>
      <c r="E31" s="30">
        <f t="shared" si="3"/>
        <v>100.46546024012528</v>
      </c>
      <c r="F31" s="7">
        <v>14117</v>
      </c>
      <c r="G31" s="7">
        <v>14834</v>
      </c>
      <c r="H31" s="7">
        <v>14897</v>
      </c>
      <c r="I31" s="30">
        <f t="shared" si="4"/>
        <v>100.42470001348254</v>
      </c>
      <c r="J31" s="7">
        <v>3281</v>
      </c>
      <c r="K31" s="7">
        <v>3499</v>
      </c>
      <c r="L31" s="7">
        <v>3736</v>
      </c>
      <c r="M31" s="30">
        <f t="shared" si="5"/>
        <v>106.77336381823379</v>
      </c>
    </row>
    <row r="32" spans="1:13" ht="15.75">
      <c r="A32" s="38" t="s">
        <v>56</v>
      </c>
      <c r="B32" s="7">
        <v>2076</v>
      </c>
      <c r="C32" s="7">
        <v>2060</v>
      </c>
      <c r="D32" s="7">
        <v>2060</v>
      </c>
      <c r="E32" s="30">
        <f t="shared" si="3"/>
        <v>100</v>
      </c>
      <c r="F32" s="7">
        <v>672</v>
      </c>
      <c r="G32" s="7">
        <v>672</v>
      </c>
      <c r="H32" s="7">
        <v>672</v>
      </c>
      <c r="I32" s="30">
        <f t="shared" si="4"/>
        <v>100</v>
      </c>
      <c r="J32" s="7">
        <v>444</v>
      </c>
      <c r="K32" s="7">
        <v>444</v>
      </c>
      <c r="L32" s="7">
        <v>760</v>
      </c>
      <c r="M32" s="30">
        <f t="shared" si="5"/>
        <v>171.17117117117118</v>
      </c>
    </row>
    <row r="33" spans="1:13" ht="15.75">
      <c r="A33" s="38" t="s">
        <v>24</v>
      </c>
      <c r="B33" s="7">
        <v>94</v>
      </c>
      <c r="C33" s="7">
        <v>94</v>
      </c>
      <c r="D33" s="7">
        <v>34</v>
      </c>
      <c r="E33" s="30">
        <f t="shared" si="3"/>
        <v>36.17021276595745</v>
      </c>
      <c r="F33" s="7">
        <v>25</v>
      </c>
      <c r="G33" s="7">
        <v>25</v>
      </c>
      <c r="H33" s="9"/>
      <c r="I33" s="30"/>
      <c r="J33" s="7">
        <v>12633</v>
      </c>
      <c r="K33" s="7">
        <v>12633</v>
      </c>
      <c r="L33" s="7">
        <v>11991</v>
      </c>
      <c r="M33" s="30">
        <f t="shared" si="5"/>
        <v>94.91807171693183</v>
      </c>
    </row>
    <row r="34" spans="1:13" s="32" customFormat="1" ht="15.75">
      <c r="A34" s="52" t="s">
        <v>70</v>
      </c>
      <c r="B34" s="128">
        <f>SUM(B31:B33)</f>
        <v>46123</v>
      </c>
      <c r="C34" s="128">
        <f>SUM(C31:C33)</f>
        <v>48130</v>
      </c>
      <c r="D34" s="128">
        <f>SUM(D31:D33)</f>
        <v>48284</v>
      </c>
      <c r="E34" s="54">
        <f t="shared" si="3"/>
        <v>100.31996675670061</v>
      </c>
      <c r="F34" s="129">
        <f>SUM(F31:F33)</f>
        <v>14814</v>
      </c>
      <c r="G34" s="129">
        <f>SUM(G31:G33)</f>
        <v>15531</v>
      </c>
      <c r="H34" s="129">
        <f>SUM(H31:H33)</f>
        <v>15569</v>
      </c>
      <c r="I34" s="54">
        <f t="shared" si="4"/>
        <v>100.24467194642972</v>
      </c>
      <c r="J34" s="129">
        <f>SUM(J31:J33)</f>
        <v>16358</v>
      </c>
      <c r="K34" s="129">
        <f>SUM(K31:K33)</f>
        <v>16576</v>
      </c>
      <c r="L34" s="129">
        <f>SUM(L31:L33)</f>
        <v>16487</v>
      </c>
      <c r="M34" s="134">
        <f t="shared" si="5"/>
        <v>99.46307915057915</v>
      </c>
    </row>
    <row r="35" spans="1:13" ht="15.75">
      <c r="A35" s="52" t="s">
        <v>52</v>
      </c>
      <c r="B35" s="92"/>
      <c r="C35" s="92"/>
      <c r="D35" s="101"/>
      <c r="E35" s="134"/>
      <c r="F35" s="103"/>
      <c r="G35" s="92"/>
      <c r="H35" s="101"/>
      <c r="I35" s="137"/>
      <c r="J35" s="103"/>
      <c r="K35" s="92"/>
      <c r="L35" s="101"/>
      <c r="M35" s="137"/>
    </row>
    <row r="36" spans="1:13" ht="15.75">
      <c r="A36" s="57" t="s">
        <v>53</v>
      </c>
      <c r="B36" s="58">
        <f>SUM(B34,B29)</f>
        <v>95065</v>
      </c>
      <c r="C36" s="58">
        <f>SUM(C34,C29)</f>
        <v>98662</v>
      </c>
      <c r="D36" s="102">
        <f>SUM(D34,D29)</f>
        <v>97512</v>
      </c>
      <c r="E36" s="136">
        <f t="shared" si="3"/>
        <v>98.83440432993453</v>
      </c>
      <c r="F36" s="104">
        <f>SUM(F34,F29)</f>
        <v>30313</v>
      </c>
      <c r="G36" s="58">
        <f>G29+G34</f>
        <v>31504</v>
      </c>
      <c r="H36" s="102">
        <f>SUM(H34,H29)</f>
        <v>30906</v>
      </c>
      <c r="I36" s="136">
        <f t="shared" si="4"/>
        <v>98.10182833925852</v>
      </c>
      <c r="J36" s="104">
        <f>SUM(J34,J29)</f>
        <v>37983</v>
      </c>
      <c r="K36" s="58">
        <f>SUM(K34,K29)</f>
        <v>51388</v>
      </c>
      <c r="L36" s="102">
        <f>SUM(L34,L29)</f>
        <v>44700</v>
      </c>
      <c r="M36" s="136">
        <f t="shared" si="5"/>
        <v>86.98528839417763</v>
      </c>
    </row>
    <row r="37" spans="1:13" ht="15.75">
      <c r="A37" s="166"/>
      <c r="B37" s="166"/>
      <c r="C37" s="166"/>
      <c r="D37" s="166"/>
      <c r="E37" s="166"/>
      <c r="F37" s="166"/>
      <c r="G37" s="166"/>
      <c r="H37" s="166"/>
      <c r="I37" s="166"/>
      <c r="J37" s="6"/>
      <c r="K37" s="6"/>
      <c r="L37" s="6"/>
      <c r="M37" s="6"/>
    </row>
    <row r="38" spans="1:13" ht="15.75" customHeight="1">
      <c r="A38" s="161">
        <v>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</sheetData>
  <mergeCells count="24">
    <mergeCell ref="I21:I22"/>
    <mergeCell ref="J21:J22"/>
    <mergeCell ref="K21:K22"/>
    <mergeCell ref="L21:L22"/>
    <mergeCell ref="D21:D22"/>
    <mergeCell ref="B6:E6"/>
    <mergeCell ref="F6:I6"/>
    <mergeCell ref="A1:M1"/>
    <mergeCell ref="A2:M2"/>
    <mergeCell ref="E21:E22"/>
    <mergeCell ref="F21:F22"/>
    <mergeCell ref="G21:G22"/>
    <mergeCell ref="H21:H22"/>
    <mergeCell ref="M21:M22"/>
    <mergeCell ref="A38:M39"/>
    <mergeCell ref="H7:H8"/>
    <mergeCell ref="J6:M6"/>
    <mergeCell ref="L7:L8"/>
    <mergeCell ref="A37:I37"/>
    <mergeCell ref="A7:A8"/>
    <mergeCell ref="D7:D8"/>
    <mergeCell ref="A21:A22"/>
    <mergeCell ref="B21:B22"/>
    <mergeCell ref="C21:C2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  <headerFooter alignWithMargins="0">
    <oddHeader>&amp;R&amp;"Times New Roman,Normál"&amp;12 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90" zoomScaleNormal="90" workbookViewId="0" topLeftCell="A13">
      <selection activeCell="M5" sqref="M5"/>
    </sheetView>
  </sheetViews>
  <sheetFormatPr defaultColWidth="9.140625" defaultRowHeight="12.75"/>
  <cols>
    <col min="1" max="1" width="50.140625" style="4" customWidth="1"/>
    <col min="2" max="2" width="11.28125" style="4" customWidth="1"/>
    <col min="3" max="3" width="12.8515625" style="4" customWidth="1"/>
    <col min="4" max="4" width="9.8515625" style="4" customWidth="1"/>
    <col min="5" max="5" width="10.7109375" style="4" customWidth="1"/>
    <col min="6" max="7" width="9.140625" style="4" customWidth="1"/>
    <col min="8" max="8" width="10.7109375" style="4" customWidth="1"/>
    <col min="9" max="9" width="11.00390625" style="4" customWidth="1"/>
    <col min="10" max="11" width="10.28125" style="4" customWidth="1"/>
    <col min="12" max="12" width="10.57421875" style="4" customWidth="1"/>
    <col min="13" max="13" width="9.28125" style="4" customWidth="1"/>
    <col min="14" max="16384" width="9.140625" style="4" customWidth="1"/>
  </cols>
  <sheetData>
    <row r="1" spans="1:13" ht="18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8.75">
      <c r="A2" s="165" t="s">
        <v>135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1"/>
    </row>
    <row r="4" spans="1:13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M5" s="90" t="s">
        <v>1</v>
      </c>
    </row>
    <row r="6" spans="1:13" ht="15.75">
      <c r="A6" s="35"/>
      <c r="B6" s="157" t="s">
        <v>71</v>
      </c>
      <c r="C6" s="157"/>
      <c r="D6" s="158"/>
      <c r="E6" s="158"/>
      <c r="F6" s="157" t="s">
        <v>63</v>
      </c>
      <c r="G6" s="158"/>
      <c r="H6" s="158"/>
      <c r="I6" s="158"/>
      <c r="J6" s="158" t="s">
        <v>15</v>
      </c>
      <c r="K6" s="158"/>
      <c r="L6" s="158"/>
      <c r="M6" s="158"/>
    </row>
    <row r="7" spans="1:13" ht="15.75">
      <c r="A7" s="162" t="s">
        <v>4</v>
      </c>
      <c r="B7" s="109" t="s">
        <v>5</v>
      </c>
      <c r="C7" s="123" t="s">
        <v>16</v>
      </c>
      <c r="D7" s="156" t="s">
        <v>8</v>
      </c>
      <c r="E7" s="159" t="s">
        <v>17</v>
      </c>
      <c r="F7" s="109" t="s">
        <v>5</v>
      </c>
      <c r="G7" s="163" t="s">
        <v>18</v>
      </c>
      <c r="H7" s="155" t="s">
        <v>8</v>
      </c>
      <c r="I7" s="155" t="s">
        <v>19</v>
      </c>
      <c r="J7" s="158" t="s">
        <v>20</v>
      </c>
      <c r="K7" s="158" t="s">
        <v>18</v>
      </c>
      <c r="L7" s="155" t="s">
        <v>8</v>
      </c>
      <c r="M7" s="155" t="s">
        <v>19</v>
      </c>
    </row>
    <row r="8" spans="1:13" ht="15.75">
      <c r="A8" s="162"/>
      <c r="B8" s="111" t="s">
        <v>21</v>
      </c>
      <c r="C8" s="124" t="s">
        <v>21</v>
      </c>
      <c r="D8" s="156"/>
      <c r="E8" s="159"/>
      <c r="F8" s="111" t="s">
        <v>21</v>
      </c>
      <c r="G8" s="163"/>
      <c r="H8" s="155"/>
      <c r="I8" s="155"/>
      <c r="J8" s="158"/>
      <c r="K8" s="158"/>
      <c r="L8" s="155"/>
      <c r="M8" s="155"/>
    </row>
    <row r="9" spans="1:13" ht="17.25" customHeight="1">
      <c r="A9" s="39" t="s">
        <v>104</v>
      </c>
      <c r="B9" s="110"/>
      <c r="C9" s="110"/>
      <c r="D9" s="37"/>
      <c r="E9" s="12"/>
      <c r="F9" s="110"/>
      <c r="G9" s="37"/>
      <c r="H9" s="37"/>
      <c r="I9" s="12"/>
      <c r="J9" s="37"/>
      <c r="K9" s="37"/>
      <c r="L9" s="37"/>
      <c r="M9" s="37"/>
    </row>
    <row r="10" spans="1:13" ht="15.75">
      <c r="A10" s="38" t="s">
        <v>33</v>
      </c>
      <c r="B10" s="7"/>
      <c r="C10" s="7"/>
      <c r="D10" s="7"/>
      <c r="E10" s="8"/>
      <c r="F10" s="7"/>
      <c r="G10" s="7"/>
      <c r="H10" s="7"/>
      <c r="I10" s="8"/>
      <c r="J10" s="7">
        <f>F10+B10+kiad5!B10+kiad5!F10+kiad5!J10</f>
        <v>31384</v>
      </c>
      <c r="K10" s="7">
        <f>G10+C10+kiad5!C10+kiad5!G10+kiad5!K10</f>
        <v>32889</v>
      </c>
      <c r="L10" s="7">
        <f>H10+D10+kiad5!D10+kiad5!H10+kiad5!L10</f>
        <v>33153</v>
      </c>
      <c r="M10" s="8">
        <f>L10/K10*100</f>
        <v>100.80269999087841</v>
      </c>
    </row>
    <row r="11" spans="1:13" ht="15.75">
      <c r="A11" s="38" t="s">
        <v>34</v>
      </c>
      <c r="B11" s="14"/>
      <c r="C11" s="14"/>
      <c r="D11" s="14"/>
      <c r="E11" s="8"/>
      <c r="F11" s="13"/>
      <c r="G11" s="13"/>
      <c r="H11" s="13"/>
      <c r="I11" s="10"/>
      <c r="J11" s="7">
        <f>F11+B11+kiad5!B11+kiad5!F11+kiad5!J11</f>
        <v>4850</v>
      </c>
      <c r="K11" s="7">
        <f>G11+C11+kiad5!C11+kiad5!G11+kiad5!K11</f>
        <v>5199</v>
      </c>
      <c r="L11" s="7">
        <f>H11+D11+kiad5!D11+kiad5!H11+kiad5!L11</f>
        <v>5053</v>
      </c>
      <c r="M11" s="8">
        <f aca="true" t="shared" si="0" ref="M11:M20">L11/K11*100</f>
        <v>97.19176764762454</v>
      </c>
    </row>
    <row r="12" spans="1:13" ht="15.75">
      <c r="A12" s="38" t="s">
        <v>35</v>
      </c>
      <c r="B12" s="7"/>
      <c r="C12" s="7"/>
      <c r="D12" s="7"/>
      <c r="E12" s="8"/>
      <c r="F12" s="9"/>
      <c r="G12" s="9"/>
      <c r="H12" s="9"/>
      <c r="I12" s="10"/>
      <c r="J12" s="7">
        <f>F12+B12+kiad5!B12+kiad5!F12+kiad5!J12</f>
        <v>14317</v>
      </c>
      <c r="K12" s="7">
        <f>G12+C12+kiad5!C12+kiad5!G12+kiad5!K12</f>
        <v>13837</v>
      </c>
      <c r="L12" s="7">
        <f>H12+D12+kiad5!D12+kiad5!H12+kiad5!L12</f>
        <v>12586</v>
      </c>
      <c r="M12" s="8">
        <f t="shared" si="0"/>
        <v>90.95902290959023</v>
      </c>
    </row>
    <row r="13" spans="1:13" ht="15.75">
      <c r="A13" s="38" t="s">
        <v>36</v>
      </c>
      <c r="B13" s="7"/>
      <c r="C13" s="7"/>
      <c r="D13" s="7"/>
      <c r="E13" s="8"/>
      <c r="F13" s="9"/>
      <c r="G13" s="9"/>
      <c r="H13" s="9"/>
      <c r="I13" s="10"/>
      <c r="J13" s="7">
        <f>F13+B13+kiad5!B13+kiad5!F13+kiad5!J13</f>
        <v>14561</v>
      </c>
      <c r="K13" s="7">
        <f>G13+C13+kiad5!C13+kiad5!G13+kiad5!K13</f>
        <v>14841</v>
      </c>
      <c r="L13" s="7">
        <f>H13+D13+kiad5!D13+kiad5!H13+kiad5!L13</f>
        <v>9074</v>
      </c>
      <c r="M13" s="8">
        <f t="shared" si="0"/>
        <v>61.141432518024395</v>
      </c>
    </row>
    <row r="14" spans="1:13" ht="15.75">
      <c r="A14" s="38" t="s">
        <v>37</v>
      </c>
      <c r="B14" s="7"/>
      <c r="C14" s="7"/>
      <c r="D14" s="7"/>
      <c r="E14" s="8"/>
      <c r="F14" s="9"/>
      <c r="G14" s="9"/>
      <c r="H14" s="9"/>
      <c r="I14" s="10"/>
      <c r="J14" s="7">
        <f>F14+B14+kiad5!B14+kiad5!F14+kiad5!J14</f>
        <v>11539</v>
      </c>
      <c r="K14" s="7">
        <f>G14+C14+kiad5!C14+kiad5!G14+kiad5!K14</f>
        <v>11539</v>
      </c>
      <c r="L14" s="7">
        <f>H14+D14+kiad5!D14+kiad5!H14+kiad5!L14</f>
        <v>19932</v>
      </c>
      <c r="M14" s="8">
        <f t="shared" si="0"/>
        <v>172.73593898951384</v>
      </c>
    </row>
    <row r="15" spans="1:13" ht="15.75">
      <c r="A15" s="38" t="s">
        <v>136</v>
      </c>
      <c r="B15" s="7"/>
      <c r="C15" s="7"/>
      <c r="D15" s="7"/>
      <c r="E15" s="8"/>
      <c r="F15" s="9"/>
      <c r="G15" s="9"/>
      <c r="H15" s="9"/>
      <c r="I15" s="10"/>
      <c r="J15" s="7">
        <f>F15+B15+kiad5!B15+kiad5!F15+kiad5!J15</f>
        <v>0</v>
      </c>
      <c r="K15" s="7">
        <f>G15+C15+kiad5!C15+kiad5!G15+kiad5!K15</f>
        <v>0</v>
      </c>
      <c r="L15" s="7">
        <f>H15+D15+kiad5!D15+kiad5!H15+kiad5!L15</f>
        <v>98</v>
      </c>
      <c r="M15" s="8"/>
    </row>
    <row r="16" spans="1:13" ht="15.75">
      <c r="A16" s="38" t="s">
        <v>105</v>
      </c>
      <c r="B16" s="7"/>
      <c r="C16" s="7"/>
      <c r="D16" s="7"/>
      <c r="E16" s="8"/>
      <c r="F16" s="7"/>
      <c r="G16" s="7"/>
      <c r="H16" s="7"/>
      <c r="I16" s="8"/>
      <c r="J16" s="7">
        <f>F16+B16+kiad5!B16+kiad5!F16+kiad5!J16</f>
        <v>2102</v>
      </c>
      <c r="K16" s="7">
        <f>G16+C16+kiad5!C16+kiad5!G16+kiad5!K16</f>
        <v>2223</v>
      </c>
      <c r="L16" s="7">
        <f>H16+D16+kiad5!D16+kiad5!H16+kiad5!L16</f>
        <v>2297</v>
      </c>
      <c r="M16" s="8">
        <f t="shared" si="0"/>
        <v>103.32883490778228</v>
      </c>
    </row>
    <row r="17" spans="1:13" ht="15.75">
      <c r="A17" s="38" t="s">
        <v>54</v>
      </c>
      <c r="B17" s="7"/>
      <c r="C17" s="7"/>
      <c r="D17" s="7"/>
      <c r="E17" s="8"/>
      <c r="F17" s="9"/>
      <c r="G17" s="9"/>
      <c r="H17" s="9"/>
      <c r="I17" s="10"/>
      <c r="J17" s="7">
        <f>F17+B17+kiad5!B17+kiad5!F17+kiad5!J17</f>
        <v>9486</v>
      </c>
      <c r="K17" s="7">
        <f>G17+C17+kiad5!C17+kiad5!G17+kiad5!K17</f>
        <v>9078</v>
      </c>
      <c r="L17" s="7">
        <f>H17+D17+kiad5!D17+kiad5!H17+kiad5!L17</f>
        <v>9178</v>
      </c>
      <c r="M17" s="8">
        <f t="shared" si="0"/>
        <v>101.1015642211941</v>
      </c>
    </row>
    <row r="18" spans="1:13" ht="15.75">
      <c r="A18" s="38" t="s">
        <v>55</v>
      </c>
      <c r="B18" s="7"/>
      <c r="C18" s="7"/>
      <c r="D18" s="7"/>
      <c r="E18" s="8"/>
      <c r="F18" s="9"/>
      <c r="G18" s="9"/>
      <c r="H18" s="9"/>
      <c r="I18" s="10"/>
      <c r="J18" s="7">
        <f>F18+B18+kiad5!B18+kiad5!F18+kiad5!J18</f>
        <v>440</v>
      </c>
      <c r="K18" s="7">
        <f>G18+C18+kiad5!C18+kiad5!G18+kiad5!K18</f>
        <v>492</v>
      </c>
      <c r="L18" s="7">
        <f>H18+D18+kiad5!D18+kiad5!H18+kiad5!L18</f>
        <v>478</v>
      </c>
      <c r="M18" s="8">
        <f t="shared" si="0"/>
        <v>97.15447154471545</v>
      </c>
    </row>
    <row r="19" spans="1:13" s="19" customFormat="1" ht="15.75">
      <c r="A19" s="38" t="s">
        <v>106</v>
      </c>
      <c r="B19" s="93"/>
      <c r="C19" s="93"/>
      <c r="D19" s="93"/>
      <c r="E19" s="93"/>
      <c r="F19" s="93"/>
      <c r="G19" s="93"/>
      <c r="H19" s="93"/>
      <c r="I19" s="93"/>
      <c r="J19" s="7">
        <f>F19+B19+kiad5!B19+kiad5!F19+kiad5!J19</f>
        <v>19052</v>
      </c>
      <c r="K19" s="7">
        <f>G19+C19+kiad5!C19+kiad5!G19+kiad5!K19</f>
        <v>19271</v>
      </c>
      <c r="L19" s="7">
        <f>H19+D19+kiad5!D19+kiad5!H19+kiad5!L19</f>
        <v>19841</v>
      </c>
      <c r="M19" s="8">
        <f t="shared" si="0"/>
        <v>102.95781225675886</v>
      </c>
    </row>
    <row r="20" spans="1:13" ht="15.75">
      <c r="A20" s="39" t="s">
        <v>38</v>
      </c>
      <c r="B20" s="11"/>
      <c r="C20" s="11"/>
      <c r="D20" s="11"/>
      <c r="E20" s="12"/>
      <c r="F20" s="11"/>
      <c r="G20" s="11"/>
      <c r="H20" s="11"/>
      <c r="I20" s="12"/>
      <c r="J20" s="11">
        <f>F20+B20+kiad5!B20+kiad5!F20+kiad5!J20</f>
        <v>107731</v>
      </c>
      <c r="K20" s="11">
        <f>G20+C20+kiad5!C20+kiad5!G20+kiad5!K20</f>
        <v>109369</v>
      </c>
      <c r="L20" s="11">
        <f>H20+D20+kiad5!D20+kiad5!H20+kiad5!L20</f>
        <v>111690</v>
      </c>
      <c r="M20" s="12">
        <f t="shared" si="0"/>
        <v>102.12217355923525</v>
      </c>
    </row>
    <row r="21" spans="1:13" ht="30.75" customHeight="1">
      <c r="A21" s="39" t="s">
        <v>109</v>
      </c>
      <c r="B21" s="7"/>
      <c r="C21" s="7"/>
      <c r="D21" s="7"/>
      <c r="E21" s="8"/>
      <c r="F21" s="7"/>
      <c r="G21" s="7"/>
      <c r="H21" s="7"/>
      <c r="I21" s="8"/>
      <c r="J21" s="7"/>
      <c r="K21" s="7"/>
      <c r="L21" s="7"/>
      <c r="M21" s="8"/>
    </row>
    <row r="22" spans="1:13" ht="15" customHeight="1">
      <c r="A22" s="38" t="s">
        <v>41</v>
      </c>
      <c r="B22" s="7"/>
      <c r="C22" s="7"/>
      <c r="D22" s="7"/>
      <c r="E22" s="8"/>
      <c r="F22" s="7">
        <v>1248</v>
      </c>
      <c r="G22" s="7">
        <v>1348</v>
      </c>
      <c r="H22" s="7">
        <v>1043</v>
      </c>
      <c r="I22" s="8">
        <f>H22/G22*100</f>
        <v>77.37388724035608</v>
      </c>
      <c r="J22" s="7">
        <f>F22+B22+kiad5!B23+kiad5!F23+kiad5!J23</f>
        <v>53746</v>
      </c>
      <c r="K22" s="7">
        <f>G22+C22+kiad5!C23+kiad5!G23+kiad5!K23</f>
        <v>66938</v>
      </c>
      <c r="L22" s="7">
        <f>H22+D22+kiad5!D23+kiad5!H23+kiad5!L23</f>
        <v>64955</v>
      </c>
      <c r="M22" s="8">
        <f>L22/K22*100</f>
        <v>97.0375571424303</v>
      </c>
    </row>
    <row r="23" spans="1:13" ht="15.75">
      <c r="A23" s="38" t="s">
        <v>42</v>
      </c>
      <c r="B23" s="7"/>
      <c r="C23" s="7"/>
      <c r="D23" s="7"/>
      <c r="E23" s="8"/>
      <c r="F23" s="9"/>
      <c r="G23" s="9"/>
      <c r="H23" s="9"/>
      <c r="I23" s="10"/>
      <c r="J23" s="7">
        <f>F23+B23+kiad5!B24+kiad5!F24+kiad5!J24</f>
        <v>6193</v>
      </c>
      <c r="K23" s="7">
        <f>G23+C23+kiad5!C24+kiad5!G24+kiad5!K24</f>
        <v>6394</v>
      </c>
      <c r="L23" s="7">
        <f>H23+D23+kiad5!D24+kiad5!H24+kiad5!L24</f>
        <v>6305</v>
      </c>
      <c r="M23" s="8">
        <f aca="true" t="shared" si="1" ref="M23:M33">L23/K23*100</f>
        <v>98.60807006568658</v>
      </c>
    </row>
    <row r="24" spans="1:13" ht="15.75">
      <c r="A24" s="38" t="s">
        <v>121</v>
      </c>
      <c r="B24" s="7"/>
      <c r="C24" s="7"/>
      <c r="D24" s="7"/>
      <c r="E24" s="8"/>
      <c r="F24" s="9"/>
      <c r="G24" s="9"/>
      <c r="H24" s="9"/>
      <c r="I24" s="10"/>
      <c r="J24" s="7">
        <f>F24+B24+kiad5!B25+kiad5!F25+kiad5!J25</f>
        <v>7071</v>
      </c>
      <c r="K24" s="7">
        <f>G24+C24+kiad5!C25+kiad5!G25+kiad5!K25</f>
        <v>7752</v>
      </c>
      <c r="L24" s="7">
        <f>H24+D24+kiad5!D25+kiad5!H25+kiad5!L25</f>
        <v>7439</v>
      </c>
      <c r="M24" s="8">
        <f t="shared" si="1"/>
        <v>95.96233230134159</v>
      </c>
    </row>
    <row r="25" spans="1:13" ht="15.75">
      <c r="A25" s="38" t="s">
        <v>24</v>
      </c>
      <c r="B25" s="7"/>
      <c r="C25" s="7"/>
      <c r="D25" s="7"/>
      <c r="E25" s="8"/>
      <c r="F25" s="9"/>
      <c r="G25" s="9"/>
      <c r="H25" s="9"/>
      <c r="I25" s="10"/>
      <c r="J25" s="7">
        <f>F25+B25+kiad5!B26+kiad5!F26+kiad5!J26</f>
        <v>11374</v>
      </c>
      <c r="K25" s="7">
        <f>G25+C25+kiad5!C26+kiad5!G26+kiad5!K26</f>
        <v>12308</v>
      </c>
      <c r="L25" s="7">
        <f>H25+D25+kiad5!D26+kiad5!H26+kiad5!L26</f>
        <v>12296</v>
      </c>
      <c r="M25" s="8">
        <f t="shared" si="1"/>
        <v>99.90250243743907</v>
      </c>
    </row>
    <row r="26" spans="1:13" ht="15.75">
      <c r="A26" s="38" t="s">
        <v>107</v>
      </c>
      <c r="B26" s="7">
        <v>3269</v>
      </c>
      <c r="C26" s="7">
        <v>3269</v>
      </c>
      <c r="D26" s="7">
        <v>2040</v>
      </c>
      <c r="E26" s="8">
        <f>D26/C26*100</f>
        <v>62.40440501682472</v>
      </c>
      <c r="F26" s="9"/>
      <c r="G26" s="9"/>
      <c r="H26" s="9"/>
      <c r="I26" s="10"/>
      <c r="J26" s="7">
        <f>F26+B26+kiad5!B27+kiad5!F27+kiad5!J27</f>
        <v>12199</v>
      </c>
      <c r="K26" s="7">
        <f>G26+C26+kiad5!C27+kiad5!G27+kiad5!K27</f>
        <v>12542</v>
      </c>
      <c r="L26" s="7">
        <f>H26+D26+kiad5!D27+kiad5!H27+kiad5!L27</f>
        <v>4843</v>
      </c>
      <c r="M26" s="8">
        <f t="shared" si="1"/>
        <v>38.61425609950566</v>
      </c>
    </row>
    <row r="27" spans="1:13" ht="15.75">
      <c r="A27" s="38" t="s">
        <v>119</v>
      </c>
      <c r="B27" s="7"/>
      <c r="C27" s="7"/>
      <c r="D27" s="7"/>
      <c r="E27" s="8"/>
      <c r="F27" s="9"/>
      <c r="G27" s="9"/>
      <c r="H27" s="9"/>
      <c r="I27" s="10"/>
      <c r="J27" s="7"/>
      <c r="K27" s="7"/>
      <c r="L27" s="7">
        <f>H27+D27+kiad5!D28+kiad5!H28+kiad5!L28</f>
        <v>23</v>
      </c>
      <c r="M27" s="8"/>
    </row>
    <row r="28" spans="1:13" s="24" customFormat="1" ht="15.75">
      <c r="A28" s="55" t="s">
        <v>43</v>
      </c>
      <c r="B28" s="56">
        <f>B22+B23+B24+B25+B26+B27</f>
        <v>3269</v>
      </c>
      <c r="C28" s="56">
        <f aca="true" t="shared" si="2" ref="C28:L28">C22+C23+C24+C25+C26+C27</f>
        <v>3269</v>
      </c>
      <c r="D28" s="56">
        <f t="shared" si="2"/>
        <v>2040</v>
      </c>
      <c r="E28" s="145">
        <f>D28/C28*100</f>
        <v>62.40440501682472</v>
      </c>
      <c r="F28" s="56">
        <f t="shared" si="2"/>
        <v>1248</v>
      </c>
      <c r="G28" s="56">
        <f t="shared" si="2"/>
        <v>1348</v>
      </c>
      <c r="H28" s="56">
        <f t="shared" si="2"/>
        <v>1043</v>
      </c>
      <c r="I28" s="145">
        <f>H28/G28*100</f>
        <v>77.37388724035608</v>
      </c>
      <c r="J28" s="56">
        <f t="shared" si="2"/>
        <v>90583</v>
      </c>
      <c r="K28" s="56">
        <f t="shared" si="2"/>
        <v>105934</v>
      </c>
      <c r="L28" s="56">
        <f t="shared" si="2"/>
        <v>95861</v>
      </c>
      <c r="M28" s="12">
        <f t="shared" si="1"/>
        <v>90.49124926841242</v>
      </c>
    </row>
    <row r="29" spans="1:13" s="24" customFormat="1" ht="15.75">
      <c r="A29" s="39" t="s">
        <v>96</v>
      </c>
      <c r="B29" s="23"/>
      <c r="C29" s="23"/>
      <c r="D29" s="23"/>
      <c r="E29" s="8"/>
      <c r="F29" s="23"/>
      <c r="G29" s="23"/>
      <c r="H29" s="23"/>
      <c r="I29" s="25"/>
      <c r="J29" s="7"/>
      <c r="K29" s="7"/>
      <c r="L29" s="7"/>
      <c r="M29" s="8"/>
    </row>
    <row r="30" spans="1:13" ht="15.75">
      <c r="A30" s="38" t="s">
        <v>44</v>
      </c>
      <c r="B30" s="7"/>
      <c r="C30" s="7"/>
      <c r="D30" s="7"/>
      <c r="E30" s="8"/>
      <c r="F30" s="7"/>
      <c r="G30" s="7"/>
      <c r="H30" s="7"/>
      <c r="I30" s="8"/>
      <c r="J30" s="7">
        <f>F30+B30+kiad5!B31+kiad5!F31+kiad5!J31</f>
        <v>61351</v>
      </c>
      <c r="K30" s="7">
        <f>G30+C30+kiad5!C31+kiad5!G31+kiad5!K31</f>
        <v>64309</v>
      </c>
      <c r="L30" s="7">
        <f>H30+D30+kiad5!D31+kiad5!H31+kiad5!L31</f>
        <v>64823</v>
      </c>
      <c r="M30" s="8">
        <f t="shared" si="1"/>
        <v>100.79926604363307</v>
      </c>
    </row>
    <row r="31" spans="1:13" ht="15.75">
      <c r="A31" s="38" t="s">
        <v>56</v>
      </c>
      <c r="B31" s="29"/>
      <c r="C31" s="29"/>
      <c r="D31" s="29"/>
      <c r="E31" s="8"/>
      <c r="F31" s="68"/>
      <c r="G31" s="68"/>
      <c r="H31" s="68"/>
      <c r="I31" s="10"/>
      <c r="J31" s="7">
        <f>F31+B31+kiad5!B32+kiad5!F32+kiad5!J32</f>
        <v>3192</v>
      </c>
      <c r="K31" s="7">
        <f>G31+C31+kiad5!C32+kiad5!G32+kiad5!K32</f>
        <v>3176</v>
      </c>
      <c r="L31" s="7">
        <f>H31+D31+kiad5!D32+kiad5!H32+kiad5!L32</f>
        <v>3492</v>
      </c>
      <c r="M31" s="8">
        <f t="shared" si="1"/>
        <v>109.94962216624684</v>
      </c>
    </row>
    <row r="32" spans="1:13" ht="15.75">
      <c r="A32" s="38" t="s">
        <v>24</v>
      </c>
      <c r="B32" s="29"/>
      <c r="C32" s="29"/>
      <c r="D32" s="29"/>
      <c r="E32" s="8"/>
      <c r="F32" s="68"/>
      <c r="G32" s="68"/>
      <c r="H32" s="68"/>
      <c r="I32" s="10"/>
      <c r="J32" s="7">
        <f>F32+B32+kiad5!B33+kiad5!F33+kiad5!J33</f>
        <v>12752</v>
      </c>
      <c r="K32" s="7">
        <f>G32+C32+kiad5!C33+kiad5!G33+kiad5!K33</f>
        <v>12752</v>
      </c>
      <c r="L32" s="7">
        <f>H32+D32+kiad5!D33+kiad5!H33+kiad5!L33</f>
        <v>12025</v>
      </c>
      <c r="M32" s="8">
        <f t="shared" si="1"/>
        <v>94.29893350062736</v>
      </c>
    </row>
    <row r="33" spans="1:13" s="27" customFormat="1" ht="15.75">
      <c r="A33" s="55" t="s">
        <v>84</v>
      </c>
      <c r="B33" s="46"/>
      <c r="C33" s="46"/>
      <c r="D33" s="46"/>
      <c r="E33" s="8"/>
      <c r="F33" s="46"/>
      <c r="G33" s="46"/>
      <c r="H33" s="46"/>
      <c r="I33" s="25"/>
      <c r="J33" s="56">
        <f>F33+B33+kiad5!B34+kiad5!F34+kiad5!J34</f>
        <v>77295</v>
      </c>
      <c r="K33" s="56">
        <f>G33+C33+kiad5!C34+kiad5!G34+kiad5!K34</f>
        <v>80237</v>
      </c>
      <c r="L33" s="56">
        <f>H33+D33+kiad5!D34+kiad5!H34+kiad5!L34</f>
        <v>80340</v>
      </c>
      <c r="M33" s="12">
        <f t="shared" si="1"/>
        <v>100.12836970474967</v>
      </c>
    </row>
    <row r="34" spans="1:13" s="28" customFormat="1" ht="31.5">
      <c r="A34" s="39" t="s">
        <v>79</v>
      </c>
      <c r="B34" s="42">
        <f>SUM(B33,B28)</f>
        <v>3269</v>
      </c>
      <c r="C34" s="42">
        <f>SUM(C33,C28)</f>
        <v>3269</v>
      </c>
      <c r="D34" s="42">
        <f>SUM(D33,D28)</f>
        <v>2040</v>
      </c>
      <c r="E34" s="146">
        <f>D34/C34*100</f>
        <v>62.40440501682472</v>
      </c>
      <c r="F34" s="42">
        <f>SUM(F33,F28)</f>
        <v>1248</v>
      </c>
      <c r="G34" s="42">
        <f>SUM(G33,G28)</f>
        <v>1348</v>
      </c>
      <c r="H34" s="42">
        <f>SUM(H33,H28)</f>
        <v>1043</v>
      </c>
      <c r="I34" s="146">
        <f>H34/G34*100</f>
        <v>77.37388724035608</v>
      </c>
      <c r="J34" s="40">
        <f>kiad5!B36+kiad5!F36+kiad5!J36+kiad6!B34+kiad6!F34</f>
        <v>167878</v>
      </c>
      <c r="K34" s="40">
        <f>kiad5!C36+kiad5!G36+kiad5!K36+kiad6!C34+kiad6!G34</f>
        <v>186171</v>
      </c>
      <c r="L34" s="40">
        <f>kiad5!D36+kiad5!H36+kiad5!L36+kiad6!D34+kiad6!H34</f>
        <v>176201</v>
      </c>
      <c r="M34" s="43">
        <f>L34/K34*100</f>
        <v>94.64470835951893</v>
      </c>
    </row>
    <row r="35" spans="1:13" s="28" customFormat="1" ht="15.75">
      <c r="A35" s="69"/>
      <c r="B35" s="73"/>
      <c r="C35" s="73"/>
      <c r="D35" s="73"/>
      <c r="E35" s="74"/>
      <c r="F35" s="73"/>
      <c r="G35" s="73"/>
      <c r="H35" s="73"/>
      <c r="I35" s="75"/>
      <c r="J35" s="76"/>
      <c r="K35" s="76"/>
      <c r="L35" s="76"/>
      <c r="M35" s="74"/>
    </row>
    <row r="36" spans="1:13" s="28" customFormat="1" ht="15.75">
      <c r="A36" s="69"/>
      <c r="B36" s="73"/>
      <c r="C36" s="73"/>
      <c r="D36" s="73"/>
      <c r="E36" s="74"/>
      <c r="F36" s="73"/>
      <c r="G36" s="73"/>
      <c r="H36" s="73"/>
      <c r="I36" s="75"/>
      <c r="J36" s="76"/>
      <c r="K36" s="76"/>
      <c r="L36" s="76"/>
      <c r="M36" s="74"/>
    </row>
    <row r="37" spans="1:13" ht="15.75">
      <c r="A37" s="161">
        <v>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</sheetData>
  <mergeCells count="16">
    <mergeCell ref="I7:I8"/>
    <mergeCell ref="A1:M1"/>
    <mergeCell ref="A2:M2"/>
    <mergeCell ref="B6:E6"/>
    <mergeCell ref="F6:I6"/>
    <mergeCell ref="J6:M6"/>
    <mergeCell ref="A37:M37"/>
    <mergeCell ref="J7:J8"/>
    <mergeCell ref="K7:K8"/>
    <mergeCell ref="A7:A8"/>
    <mergeCell ref="D7:D8"/>
    <mergeCell ref="E7:E8"/>
    <mergeCell ref="G7:G8"/>
    <mergeCell ref="L7:L8"/>
    <mergeCell ref="M7:M8"/>
    <mergeCell ref="H7:H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1"/>
  <headerFooter alignWithMargins="0">
    <oddHeader>&amp;R&amp;"Times New Roman,Normál"&amp;12 4.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B6" sqref="B6:E6"/>
    </sheetView>
  </sheetViews>
  <sheetFormatPr defaultColWidth="9.140625" defaultRowHeight="12.75"/>
  <cols>
    <col min="1" max="1" width="44.7109375" style="0" customWidth="1"/>
    <col min="2" max="2" width="11.421875" style="0" customWidth="1"/>
    <col min="3" max="3" width="12.28125" style="0" customWidth="1"/>
    <col min="4" max="4" width="10.28125" style="0" customWidth="1"/>
    <col min="5" max="5" width="9.421875" style="0" customWidth="1"/>
    <col min="6" max="6" width="11.57421875" style="0" customWidth="1"/>
    <col min="7" max="7" width="12.00390625" style="0" customWidth="1"/>
    <col min="8" max="8" width="10.140625" style="0" customWidth="1"/>
    <col min="9" max="10" width="10.8515625" style="0" customWidth="1"/>
    <col min="11" max="11" width="11.421875" style="0" customWidth="1"/>
    <col min="12" max="12" width="9.8515625" style="0" customWidth="1"/>
    <col min="13" max="13" width="10.57421875" style="0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138</v>
      </c>
    </row>
    <row r="2" spans="1:13" ht="18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3" customFormat="1" ht="18.75">
      <c r="A3" s="153" t="s">
        <v>135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 t="s">
        <v>1</v>
      </c>
    </row>
    <row r="6" spans="1:13" ht="15.75">
      <c r="A6" s="48"/>
      <c r="B6" s="154" t="s">
        <v>2</v>
      </c>
      <c r="C6" s="155"/>
      <c r="D6" s="155"/>
      <c r="E6" s="154"/>
      <c r="F6" s="154" t="s">
        <v>3</v>
      </c>
      <c r="G6" s="154"/>
      <c r="H6" s="155"/>
      <c r="I6" s="154"/>
      <c r="J6" s="154" t="s">
        <v>64</v>
      </c>
      <c r="K6" s="154"/>
      <c r="L6" s="155"/>
      <c r="M6" s="154"/>
    </row>
    <row r="7" spans="1:13" ht="15.75">
      <c r="A7" s="159" t="s">
        <v>4</v>
      </c>
      <c r="B7" s="112" t="s">
        <v>5</v>
      </c>
      <c r="C7" s="156" t="s">
        <v>7</v>
      </c>
      <c r="D7" s="159" t="s">
        <v>8</v>
      </c>
      <c r="E7" s="116" t="s">
        <v>8</v>
      </c>
      <c r="F7" s="112" t="s">
        <v>5</v>
      </c>
      <c r="G7" s="125" t="s">
        <v>10</v>
      </c>
      <c r="H7" s="160" t="s">
        <v>8</v>
      </c>
      <c r="I7" s="116" t="s">
        <v>8</v>
      </c>
      <c r="J7" s="116" t="s">
        <v>5</v>
      </c>
      <c r="K7" s="112" t="s">
        <v>10</v>
      </c>
      <c r="L7" s="160" t="s">
        <v>8</v>
      </c>
      <c r="M7" s="112" t="s">
        <v>8</v>
      </c>
    </row>
    <row r="8" spans="1:13" ht="15.75">
      <c r="A8" s="159"/>
      <c r="B8" s="115" t="s">
        <v>6</v>
      </c>
      <c r="C8" s="156"/>
      <c r="D8" s="159"/>
      <c r="E8" s="117" t="s">
        <v>9</v>
      </c>
      <c r="F8" s="115" t="s">
        <v>6</v>
      </c>
      <c r="G8" s="126" t="s">
        <v>6</v>
      </c>
      <c r="H8" s="160"/>
      <c r="I8" s="117" t="s">
        <v>11</v>
      </c>
      <c r="J8" s="117" t="s">
        <v>6</v>
      </c>
      <c r="K8" s="115" t="s">
        <v>6</v>
      </c>
      <c r="L8" s="160"/>
      <c r="M8" s="115" t="s">
        <v>11</v>
      </c>
    </row>
    <row r="9" spans="1:13" ht="15.75">
      <c r="A9" s="60" t="s">
        <v>110</v>
      </c>
      <c r="B9" s="115"/>
      <c r="C9" s="48"/>
      <c r="D9" s="48"/>
      <c r="E9" s="115"/>
      <c r="F9" s="115"/>
      <c r="G9" s="115"/>
      <c r="H9" s="48"/>
      <c r="I9" s="115"/>
      <c r="J9" s="115"/>
      <c r="K9" s="115"/>
      <c r="L9" s="48"/>
      <c r="M9" s="115"/>
    </row>
    <row r="10" spans="1:13" ht="15.75">
      <c r="A10" s="61" t="s">
        <v>73</v>
      </c>
      <c r="B10" s="77">
        <v>3907</v>
      </c>
      <c r="C10" s="77">
        <v>5105</v>
      </c>
      <c r="D10" s="77">
        <v>5018</v>
      </c>
      <c r="E10" s="105">
        <f>D10/C10*100</f>
        <v>98.29578844270324</v>
      </c>
      <c r="F10" s="77">
        <v>1250</v>
      </c>
      <c r="G10" s="77">
        <v>1649</v>
      </c>
      <c r="H10" s="77">
        <v>1577</v>
      </c>
      <c r="I10" s="105">
        <f>H10/G10*100</f>
        <v>95.63371740448757</v>
      </c>
      <c r="J10" s="77">
        <v>9446</v>
      </c>
      <c r="K10" s="77">
        <v>9756</v>
      </c>
      <c r="L10" s="77">
        <v>9538</v>
      </c>
      <c r="M10" s="63">
        <f>L10/K10*100</f>
        <v>97.76547765477655</v>
      </c>
    </row>
    <row r="11" spans="1:13" ht="15.75">
      <c r="A11" s="61" t="s">
        <v>39</v>
      </c>
      <c r="B11" s="77">
        <v>5256</v>
      </c>
      <c r="C11" s="77">
        <v>4278</v>
      </c>
      <c r="D11" s="77">
        <v>4275</v>
      </c>
      <c r="E11" s="105">
        <f aca="true" t="shared" si="0" ref="E11:E34">D11/C11*100</f>
        <v>99.92987377279103</v>
      </c>
      <c r="F11" s="77">
        <v>1694</v>
      </c>
      <c r="G11" s="77">
        <v>1388</v>
      </c>
      <c r="H11" s="77">
        <v>1394</v>
      </c>
      <c r="I11" s="105">
        <f aca="true" t="shared" si="1" ref="I11:I34">H11/G11*100</f>
        <v>100.43227665706051</v>
      </c>
      <c r="J11" s="77">
        <v>1250</v>
      </c>
      <c r="K11" s="77">
        <v>1366</v>
      </c>
      <c r="L11" s="77">
        <v>1785</v>
      </c>
      <c r="M11" s="63">
        <f aca="true" t="shared" si="2" ref="M11:M34">L11/K11*100</f>
        <v>130.6734992679356</v>
      </c>
    </row>
    <row r="12" spans="1:13" ht="19.5" customHeight="1">
      <c r="A12" s="61" t="s">
        <v>111</v>
      </c>
      <c r="B12" s="77">
        <v>252</v>
      </c>
      <c r="C12" s="77">
        <v>252</v>
      </c>
      <c r="D12" s="77">
        <v>224</v>
      </c>
      <c r="E12" s="105">
        <f t="shared" si="0"/>
        <v>88.88888888888889</v>
      </c>
      <c r="F12" s="77">
        <v>73</v>
      </c>
      <c r="G12" s="77">
        <v>73</v>
      </c>
      <c r="H12" s="77">
        <v>14</v>
      </c>
      <c r="I12" s="105">
        <f t="shared" si="1"/>
        <v>19.17808219178082</v>
      </c>
      <c r="J12" s="77">
        <v>1155</v>
      </c>
      <c r="K12" s="77">
        <v>1155</v>
      </c>
      <c r="L12" s="77">
        <v>1023</v>
      </c>
      <c r="M12" s="63">
        <f t="shared" si="2"/>
        <v>88.57142857142857</v>
      </c>
    </row>
    <row r="13" spans="1:13" ht="15.75">
      <c r="A13" s="61" t="s">
        <v>112</v>
      </c>
      <c r="B13" s="77">
        <v>880</v>
      </c>
      <c r="C13" s="77">
        <v>880</v>
      </c>
      <c r="D13" s="77">
        <v>655</v>
      </c>
      <c r="E13" s="105">
        <f t="shared" si="0"/>
        <v>74.43181818181817</v>
      </c>
      <c r="F13" s="77">
        <v>160</v>
      </c>
      <c r="G13" s="77">
        <v>160</v>
      </c>
      <c r="H13" s="77">
        <v>140</v>
      </c>
      <c r="I13" s="105">
        <f t="shared" si="1"/>
        <v>87.5</v>
      </c>
      <c r="J13" s="77">
        <v>890</v>
      </c>
      <c r="K13" s="77">
        <v>890</v>
      </c>
      <c r="L13" s="77">
        <v>904</v>
      </c>
      <c r="M13" s="63">
        <f t="shared" si="2"/>
        <v>101.57303370786516</v>
      </c>
    </row>
    <row r="14" spans="1:13" ht="15.75">
      <c r="A14" s="60" t="s">
        <v>74</v>
      </c>
      <c r="B14" s="78">
        <f>B10+B11+B12+B13</f>
        <v>10295</v>
      </c>
      <c r="C14" s="78">
        <f>C10+C11+C12+C13</f>
        <v>10515</v>
      </c>
      <c r="D14" s="78">
        <f>D10+D11+D12+D13</f>
        <v>10172</v>
      </c>
      <c r="E14" s="106">
        <f t="shared" si="0"/>
        <v>96.73799334284355</v>
      </c>
      <c r="F14" s="78">
        <f>F10+F11+F12+F13</f>
        <v>3177</v>
      </c>
      <c r="G14" s="78">
        <f>G10+G11+G12+G13</f>
        <v>3270</v>
      </c>
      <c r="H14" s="78">
        <f>H10+H11+H12+H13</f>
        <v>3125</v>
      </c>
      <c r="I14" s="106">
        <f t="shared" si="1"/>
        <v>95.565749235474</v>
      </c>
      <c r="J14" s="78">
        <f>SUM(J10:J13)</f>
        <v>12741</v>
      </c>
      <c r="K14" s="78">
        <f>SUM(K10:K13)</f>
        <v>13167</v>
      </c>
      <c r="L14" s="78">
        <f>SUM(L10:L13)</f>
        <v>13250</v>
      </c>
      <c r="M14" s="65">
        <f t="shared" si="2"/>
        <v>100.63036378825852</v>
      </c>
    </row>
    <row r="15" spans="1:13" ht="15.75">
      <c r="A15" s="39" t="s">
        <v>124</v>
      </c>
      <c r="B15" s="79"/>
      <c r="C15" s="79"/>
      <c r="D15" s="79"/>
      <c r="E15" s="105"/>
      <c r="F15" s="79"/>
      <c r="G15" s="79"/>
      <c r="H15" s="79"/>
      <c r="I15" s="105"/>
      <c r="J15" s="79"/>
      <c r="K15" s="79"/>
      <c r="L15" s="79"/>
      <c r="M15" s="63"/>
    </row>
    <row r="16" spans="1:13" ht="15.75">
      <c r="A16" s="38" t="s">
        <v>40</v>
      </c>
      <c r="B16" s="80">
        <v>30590</v>
      </c>
      <c r="C16" s="80">
        <v>31332</v>
      </c>
      <c r="D16" s="80">
        <v>31233</v>
      </c>
      <c r="E16" s="105">
        <f t="shared" si="0"/>
        <v>99.6840291076216</v>
      </c>
      <c r="F16" s="80">
        <v>9522</v>
      </c>
      <c r="G16" s="80">
        <v>9817</v>
      </c>
      <c r="H16" s="80">
        <v>9994</v>
      </c>
      <c r="I16" s="105">
        <f t="shared" si="1"/>
        <v>101.80299480493022</v>
      </c>
      <c r="J16" s="80">
        <v>3167</v>
      </c>
      <c r="K16" s="80">
        <v>4510</v>
      </c>
      <c r="L16" s="80">
        <v>4486</v>
      </c>
      <c r="M16" s="63">
        <f t="shared" si="2"/>
        <v>99.46784922394679</v>
      </c>
    </row>
    <row r="17" spans="1:13" ht="17.25" customHeight="1">
      <c r="A17" s="39" t="s">
        <v>125</v>
      </c>
      <c r="B17" s="79">
        <f>SUM(B16:B16)</f>
        <v>30590</v>
      </c>
      <c r="C17" s="79">
        <f>SUM(C16:C16)</f>
        <v>31332</v>
      </c>
      <c r="D17" s="79">
        <f>SUM(D16:D16)</f>
        <v>31233</v>
      </c>
      <c r="E17" s="106">
        <f t="shared" si="0"/>
        <v>99.6840291076216</v>
      </c>
      <c r="F17" s="79">
        <f>SUM(F16:F16)</f>
        <v>9522</v>
      </c>
      <c r="G17" s="79">
        <f>SUM(G16:G16)</f>
        <v>9817</v>
      </c>
      <c r="H17" s="79">
        <f>SUM(H16:H16)</f>
        <v>9994</v>
      </c>
      <c r="I17" s="106">
        <f t="shared" si="1"/>
        <v>101.80299480493022</v>
      </c>
      <c r="J17" s="79">
        <f>SUM(J16:J16)</f>
        <v>3167</v>
      </c>
      <c r="K17" s="79">
        <f>SUM(K16:K16)</f>
        <v>4510</v>
      </c>
      <c r="L17" s="79">
        <f>SUM(L16:L16)</f>
        <v>4486</v>
      </c>
      <c r="M17" s="65">
        <f t="shared" si="2"/>
        <v>99.46784922394679</v>
      </c>
    </row>
    <row r="18" spans="1:13" ht="15.75">
      <c r="A18" s="39" t="s">
        <v>75</v>
      </c>
      <c r="B18" s="80"/>
      <c r="C18" s="80"/>
      <c r="D18" s="80"/>
      <c r="E18" s="105"/>
      <c r="F18" s="80"/>
      <c r="G18" s="80"/>
      <c r="H18" s="80"/>
      <c r="I18" s="105"/>
      <c r="J18" s="80"/>
      <c r="K18" s="80"/>
      <c r="L18" s="80"/>
      <c r="M18" s="63"/>
    </row>
    <row r="19" spans="1:13" ht="15.75">
      <c r="A19" s="38" t="s">
        <v>57</v>
      </c>
      <c r="B19" s="80">
        <v>90964</v>
      </c>
      <c r="C19" s="80">
        <v>92809</v>
      </c>
      <c r="D19" s="80">
        <v>93283</v>
      </c>
      <c r="E19" s="105">
        <f t="shared" si="0"/>
        <v>100.51072633042052</v>
      </c>
      <c r="F19" s="80">
        <v>29182</v>
      </c>
      <c r="G19" s="80">
        <v>30142</v>
      </c>
      <c r="H19" s="80">
        <v>30289</v>
      </c>
      <c r="I19" s="105">
        <f t="shared" si="1"/>
        <v>100.48769159312587</v>
      </c>
      <c r="J19" s="80">
        <v>13572</v>
      </c>
      <c r="K19" s="80">
        <v>14030</v>
      </c>
      <c r="L19" s="80">
        <v>14797</v>
      </c>
      <c r="M19" s="63">
        <f t="shared" si="2"/>
        <v>105.46685673556664</v>
      </c>
    </row>
    <row r="20" spans="1:13" ht="15.75">
      <c r="A20" s="38" t="s">
        <v>58</v>
      </c>
      <c r="B20" s="80">
        <v>30497</v>
      </c>
      <c r="C20" s="80">
        <v>31421</v>
      </c>
      <c r="D20" s="80">
        <v>32786</v>
      </c>
      <c r="E20" s="105">
        <f t="shared" si="0"/>
        <v>104.34422838229209</v>
      </c>
      <c r="F20" s="80">
        <v>9807</v>
      </c>
      <c r="G20" s="80">
        <v>10104</v>
      </c>
      <c r="H20" s="80">
        <v>10571</v>
      </c>
      <c r="I20" s="105">
        <f t="shared" si="1"/>
        <v>104.62193190815519</v>
      </c>
      <c r="J20" s="80">
        <v>3445</v>
      </c>
      <c r="K20" s="80">
        <v>3789</v>
      </c>
      <c r="L20" s="80">
        <v>2901</v>
      </c>
      <c r="M20" s="63">
        <f t="shared" si="2"/>
        <v>76.5637371338084</v>
      </c>
    </row>
    <row r="21" spans="1:13" s="26" customFormat="1" ht="16.5" customHeight="1">
      <c r="A21" s="66" t="s">
        <v>59</v>
      </c>
      <c r="B21" s="81">
        <v>130</v>
      </c>
      <c r="C21" s="81">
        <v>130</v>
      </c>
      <c r="D21" s="81">
        <v>18</v>
      </c>
      <c r="E21" s="105">
        <f t="shared" si="0"/>
        <v>13.846153846153847</v>
      </c>
      <c r="F21" s="81">
        <v>42</v>
      </c>
      <c r="G21" s="81">
        <v>42</v>
      </c>
      <c r="H21" s="81">
        <v>5</v>
      </c>
      <c r="I21" s="105">
        <f t="shared" si="1"/>
        <v>11.904761904761903</v>
      </c>
      <c r="J21" s="81"/>
      <c r="K21" s="81"/>
      <c r="L21" s="81"/>
      <c r="M21" s="63"/>
    </row>
    <row r="22" spans="1:13" ht="15.75">
      <c r="A22" s="38" t="s">
        <v>76</v>
      </c>
      <c r="B22" s="80">
        <v>2451</v>
      </c>
      <c r="C22" s="80">
        <v>2451</v>
      </c>
      <c r="D22" s="80">
        <v>1290</v>
      </c>
      <c r="E22" s="105">
        <f t="shared" si="0"/>
        <v>52.63157894736842</v>
      </c>
      <c r="F22" s="80">
        <v>790</v>
      </c>
      <c r="G22" s="80">
        <v>790</v>
      </c>
      <c r="H22" s="80">
        <v>421</v>
      </c>
      <c r="I22" s="105">
        <f t="shared" si="1"/>
        <v>53.291139240506325</v>
      </c>
      <c r="J22" s="80">
        <v>1083</v>
      </c>
      <c r="K22" s="80">
        <v>1083</v>
      </c>
      <c r="L22" s="80">
        <v>925</v>
      </c>
      <c r="M22" s="63">
        <f t="shared" si="2"/>
        <v>85.41089566020314</v>
      </c>
    </row>
    <row r="23" spans="1:13" ht="15.75">
      <c r="A23" s="38" t="s">
        <v>77</v>
      </c>
      <c r="B23" s="80">
        <v>6305</v>
      </c>
      <c r="C23" s="80">
        <v>6430</v>
      </c>
      <c r="D23" s="80">
        <v>6505</v>
      </c>
      <c r="E23" s="105">
        <f t="shared" si="0"/>
        <v>101.16640746500778</v>
      </c>
      <c r="F23" s="80">
        <v>2029</v>
      </c>
      <c r="G23" s="80">
        <v>2084</v>
      </c>
      <c r="H23" s="80">
        <v>2210</v>
      </c>
      <c r="I23" s="105">
        <f t="shared" si="1"/>
        <v>106.04606525911709</v>
      </c>
      <c r="J23" s="80">
        <v>443</v>
      </c>
      <c r="K23" s="80">
        <v>443</v>
      </c>
      <c r="L23" s="80">
        <v>495</v>
      </c>
      <c r="M23" s="63">
        <f t="shared" si="2"/>
        <v>111.73814898419865</v>
      </c>
    </row>
    <row r="24" spans="1:13" ht="15.75">
      <c r="A24" s="38" t="s">
        <v>78</v>
      </c>
      <c r="B24" s="80">
        <v>12779</v>
      </c>
      <c r="C24" s="80">
        <v>12947</v>
      </c>
      <c r="D24" s="80">
        <v>11863</v>
      </c>
      <c r="E24" s="105">
        <f t="shared" si="0"/>
        <v>91.62740403182205</v>
      </c>
      <c r="F24" s="80">
        <v>4139</v>
      </c>
      <c r="G24" s="80">
        <v>4237</v>
      </c>
      <c r="H24" s="80">
        <v>3875</v>
      </c>
      <c r="I24" s="105">
        <f t="shared" si="1"/>
        <v>91.45621902289356</v>
      </c>
      <c r="J24" s="80">
        <v>4357</v>
      </c>
      <c r="K24" s="80">
        <v>4357</v>
      </c>
      <c r="L24" s="80">
        <v>3727</v>
      </c>
      <c r="M24" s="63">
        <f t="shared" si="2"/>
        <v>85.54050952490245</v>
      </c>
    </row>
    <row r="25" spans="1:13" ht="15.75">
      <c r="A25" s="38" t="s">
        <v>45</v>
      </c>
      <c r="B25" s="83">
        <v>4007</v>
      </c>
      <c r="C25" s="83">
        <v>4088</v>
      </c>
      <c r="D25" s="83">
        <v>3933</v>
      </c>
      <c r="E25" s="105">
        <f t="shared" si="0"/>
        <v>96.20841487279843</v>
      </c>
      <c r="F25" s="83">
        <v>1298</v>
      </c>
      <c r="G25" s="83">
        <v>1339</v>
      </c>
      <c r="H25" s="83">
        <v>1280</v>
      </c>
      <c r="I25" s="105">
        <f t="shared" si="1"/>
        <v>95.59372666168782</v>
      </c>
      <c r="J25" s="83">
        <v>753</v>
      </c>
      <c r="K25" s="83">
        <v>753</v>
      </c>
      <c r="L25" s="83">
        <v>375</v>
      </c>
      <c r="M25" s="63">
        <f t="shared" si="2"/>
        <v>49.800796812749006</v>
      </c>
    </row>
    <row r="26" spans="1:13" ht="15.75">
      <c r="A26" s="38" t="s">
        <v>113</v>
      </c>
      <c r="B26" s="80">
        <v>3400</v>
      </c>
      <c r="C26" s="80">
        <v>4000</v>
      </c>
      <c r="D26" s="80">
        <v>2395</v>
      </c>
      <c r="E26" s="105">
        <f t="shared" si="0"/>
        <v>59.875</v>
      </c>
      <c r="F26" s="80">
        <v>1088</v>
      </c>
      <c r="G26" s="80">
        <v>1088</v>
      </c>
      <c r="H26" s="80">
        <v>366</v>
      </c>
      <c r="I26" s="105">
        <f t="shared" si="1"/>
        <v>33.63970588235294</v>
      </c>
      <c r="J26" s="80">
        <v>2262</v>
      </c>
      <c r="K26" s="80">
        <v>2262</v>
      </c>
      <c r="L26" s="80">
        <v>630</v>
      </c>
      <c r="M26" s="63">
        <f t="shared" si="2"/>
        <v>27.851458885941643</v>
      </c>
    </row>
    <row r="27" spans="1:13" ht="15.75">
      <c r="A27" s="38" t="s">
        <v>24</v>
      </c>
      <c r="B27" s="83"/>
      <c r="C27" s="82"/>
      <c r="D27" s="82"/>
      <c r="E27" s="105"/>
      <c r="F27" s="83"/>
      <c r="G27" s="82"/>
      <c r="H27" s="82"/>
      <c r="I27" s="105"/>
      <c r="J27" s="83">
        <v>31746</v>
      </c>
      <c r="K27" s="83">
        <v>31746</v>
      </c>
      <c r="L27" s="83">
        <v>29838</v>
      </c>
      <c r="M27" s="63">
        <f t="shared" si="2"/>
        <v>93.989793989794</v>
      </c>
    </row>
    <row r="28" spans="1:13" ht="15.75">
      <c r="A28" s="38" t="s">
        <v>25</v>
      </c>
      <c r="B28" s="82"/>
      <c r="C28" s="82"/>
      <c r="D28" s="82"/>
      <c r="E28" s="105"/>
      <c r="F28" s="82"/>
      <c r="G28" s="82"/>
      <c r="H28" s="82"/>
      <c r="I28" s="105"/>
      <c r="J28" s="83">
        <v>1526</v>
      </c>
      <c r="K28" s="83">
        <v>1526</v>
      </c>
      <c r="L28" s="83">
        <v>1494</v>
      </c>
      <c r="M28" s="63">
        <f t="shared" si="2"/>
        <v>97.90301441677587</v>
      </c>
    </row>
    <row r="29" spans="1:13" ht="15.75">
      <c r="A29" s="38" t="s">
        <v>130</v>
      </c>
      <c r="B29" s="82"/>
      <c r="C29" s="82"/>
      <c r="D29" s="82"/>
      <c r="E29" s="105"/>
      <c r="F29" s="82"/>
      <c r="G29" s="82"/>
      <c r="H29" s="82"/>
      <c r="I29" s="105"/>
      <c r="J29" s="83"/>
      <c r="K29" s="83"/>
      <c r="L29" s="83"/>
      <c r="M29" s="63"/>
    </row>
    <row r="30" spans="1:13" s="16" customFormat="1" ht="15.75">
      <c r="A30" s="39" t="s">
        <v>60</v>
      </c>
      <c r="B30" s="79">
        <f>SUM(B19:B29)</f>
        <v>150533</v>
      </c>
      <c r="C30" s="79">
        <f>SUM(C19:C29)</f>
        <v>154276</v>
      </c>
      <c r="D30" s="79">
        <f>SUM(D19:D29)</f>
        <v>152073</v>
      </c>
      <c r="E30" s="106">
        <f t="shared" si="0"/>
        <v>98.57203972101946</v>
      </c>
      <c r="F30" s="79">
        <f>SUM(F19:F29)</f>
        <v>48375</v>
      </c>
      <c r="G30" s="79">
        <f>SUM(G19:G29)</f>
        <v>49826</v>
      </c>
      <c r="H30" s="79">
        <f>SUM(H19:H29)</f>
        <v>49017</v>
      </c>
      <c r="I30" s="106">
        <f t="shared" si="1"/>
        <v>98.37634969694537</v>
      </c>
      <c r="J30" s="84">
        <f>SUM(J19:J29)</f>
        <v>59187</v>
      </c>
      <c r="K30" s="84">
        <f>SUM(K19:K29)</f>
        <v>59989</v>
      </c>
      <c r="L30" s="84">
        <f>SUM(L19:L29)</f>
        <v>55182</v>
      </c>
      <c r="M30" s="65">
        <f t="shared" si="2"/>
        <v>91.98686425844738</v>
      </c>
    </row>
    <row r="31" spans="1:13" s="16" customFormat="1" ht="15.75">
      <c r="A31" s="39" t="s">
        <v>139</v>
      </c>
      <c r="B31" s="79"/>
      <c r="C31" s="79">
        <v>520</v>
      </c>
      <c r="D31" s="79">
        <v>390</v>
      </c>
      <c r="E31" s="106">
        <f t="shared" si="0"/>
        <v>75</v>
      </c>
      <c r="F31" s="79"/>
      <c r="G31" s="79">
        <v>123</v>
      </c>
      <c r="H31" s="79">
        <v>92</v>
      </c>
      <c r="I31" s="106">
        <f t="shared" si="1"/>
        <v>74.79674796747967</v>
      </c>
      <c r="J31" s="79"/>
      <c r="K31" s="79">
        <v>4588</v>
      </c>
      <c r="L31" s="79">
        <v>336</v>
      </c>
      <c r="M31" s="65">
        <f t="shared" si="2"/>
        <v>7.323452484742806</v>
      </c>
    </row>
    <row r="32" spans="1:13" s="16" customFormat="1" ht="15.75">
      <c r="A32" s="39" t="s">
        <v>83</v>
      </c>
      <c r="B32" s="85"/>
      <c r="C32" s="85"/>
      <c r="D32" s="85"/>
      <c r="E32" s="105"/>
      <c r="F32" s="85"/>
      <c r="G32" s="85"/>
      <c r="H32" s="85"/>
      <c r="I32" s="105"/>
      <c r="J32" s="85"/>
      <c r="K32" s="85"/>
      <c r="L32" s="85"/>
      <c r="M32" s="65"/>
    </row>
    <row r="33" spans="1:13" s="16" customFormat="1" ht="15.75">
      <c r="A33" s="39" t="s">
        <v>129</v>
      </c>
      <c r="B33" s="85"/>
      <c r="C33" s="85"/>
      <c r="D33" s="85"/>
      <c r="E33" s="105"/>
      <c r="F33" s="85"/>
      <c r="G33" s="85"/>
      <c r="H33" s="85"/>
      <c r="I33" s="105"/>
      <c r="J33" s="85"/>
      <c r="K33" s="85"/>
      <c r="L33" s="85"/>
      <c r="M33" s="65"/>
    </row>
    <row r="34" spans="1:13" s="16" customFormat="1" ht="20.25" customHeight="1">
      <c r="A34" s="39" t="s">
        <v>126</v>
      </c>
      <c r="B34" s="79">
        <f>B33+B32+B31+B30+B17+B14+kiad5!B36+kiad5!B20+kiad3!B29+kiad3!B26+kiad3!B22+kiad1!B12</f>
        <v>439926</v>
      </c>
      <c r="C34" s="79">
        <f>C33+C32+C31+C30+C17+C14+kiad5!C36+kiad5!C20+kiad3!C29+kiad3!C26+kiad3!C22+kiad1!C12</f>
        <v>450008</v>
      </c>
      <c r="D34" s="79">
        <f>D33+D32+D31+D30+D17+D14+kiad5!D36+kiad5!D20+kiad3!D29+kiad3!D26+kiad3!D22+kiad1!D12</f>
        <v>442398</v>
      </c>
      <c r="E34" s="152">
        <f t="shared" si="0"/>
        <v>98.30891895255195</v>
      </c>
      <c r="F34" s="79">
        <f>F33+F32+F31+F30+F17+F14+kiad5!F36+kiad5!F20+kiad3!F29+kiad3!F26+kiad3!F22+kiad1!F12</f>
        <v>141869</v>
      </c>
      <c r="G34" s="79">
        <f>G33+G32+G31+G30+G17+G14+kiad5!G36+kiad5!G20+kiad3!G29+kiad3!G26+kiad3!G22+kiad1!G12</f>
        <v>146064</v>
      </c>
      <c r="H34" s="79">
        <f>H33+H32+H31+H30+H17+H14+kiad5!H36+kiad5!H20+kiad3!H29+kiad3!H26+kiad3!H22+kiad1!H12</f>
        <v>144163</v>
      </c>
      <c r="I34" s="152">
        <f t="shared" si="1"/>
        <v>98.69851571913682</v>
      </c>
      <c r="J34" s="79">
        <f>J33+J32+J31+J30+J17+J14+kiad5!J36+kiad5!J20+kiad3!J29+kiad3!J26+kiad3!J22+kiad1!J12</f>
        <v>217587</v>
      </c>
      <c r="K34" s="79">
        <f>K33+K32+K31+K30+K17+K14+kiad5!K36+kiad5!K20+kiad3!K29+kiad3!K26+kiad3!K22+kiad1!K12</f>
        <v>276545</v>
      </c>
      <c r="L34" s="79">
        <f>L33+L32+L31+L30+L17+L14+kiad5!L36+kiad5!L20+kiad3!L29+kiad3!L26+kiad3!L22+kiad1!L12</f>
        <v>242765</v>
      </c>
      <c r="M34" s="152">
        <f t="shared" si="2"/>
        <v>87.78498978466433</v>
      </c>
    </row>
    <row r="35" spans="1:13" s="16" customFormat="1" ht="15.75">
      <c r="A35" s="69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s="16" customFormat="1" ht="15.75">
      <c r="A36" s="6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5.75">
      <c r="A37" s="59"/>
      <c r="B37" s="59"/>
      <c r="C37" s="59"/>
      <c r="D37" s="59"/>
      <c r="E37" s="59"/>
      <c r="F37" s="91">
        <v>7</v>
      </c>
      <c r="G37" s="59"/>
      <c r="H37" s="59"/>
      <c r="I37" s="59"/>
      <c r="J37" s="6"/>
      <c r="K37" s="6"/>
      <c r="L37" s="6"/>
      <c r="M37" s="6"/>
    </row>
    <row r="39" spans="1:9" ht="15">
      <c r="A39" s="173"/>
      <c r="B39" s="173"/>
      <c r="C39" s="173"/>
      <c r="D39" s="173"/>
      <c r="E39" s="173"/>
      <c r="F39" s="173"/>
      <c r="G39" s="173"/>
      <c r="H39" s="173"/>
      <c r="I39" s="173"/>
    </row>
  </sheetData>
  <mergeCells count="11">
    <mergeCell ref="A3:M3"/>
    <mergeCell ref="A2:M2"/>
    <mergeCell ref="A39:I39"/>
    <mergeCell ref="A7:A8"/>
    <mergeCell ref="C7:C8"/>
    <mergeCell ref="D7:D8"/>
    <mergeCell ref="H7:H8"/>
    <mergeCell ref="J6:M6"/>
    <mergeCell ref="L7:L8"/>
    <mergeCell ref="B6:E6"/>
    <mergeCell ref="F6:I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90" zoomScaleNormal="90" workbookViewId="0" topLeftCell="A13">
      <selection activeCell="A33" sqref="A33"/>
    </sheetView>
  </sheetViews>
  <sheetFormatPr defaultColWidth="9.140625" defaultRowHeight="12.75"/>
  <cols>
    <col min="1" max="1" width="46.57421875" style="4" customWidth="1"/>
    <col min="2" max="2" width="9.57421875" style="4" customWidth="1"/>
    <col min="3" max="3" width="9.421875" style="4" bestFit="1" customWidth="1"/>
    <col min="4" max="4" width="10.8515625" style="4" customWidth="1"/>
    <col min="5" max="5" width="10.7109375" style="4" customWidth="1"/>
    <col min="6" max="6" width="10.8515625" style="4" bestFit="1" customWidth="1"/>
    <col min="7" max="7" width="9.421875" style="4" bestFit="1" customWidth="1"/>
    <col min="8" max="8" width="10.421875" style="4" customWidth="1"/>
    <col min="9" max="9" width="10.140625" style="4" customWidth="1"/>
    <col min="10" max="10" width="10.421875" style="4" bestFit="1" customWidth="1"/>
    <col min="11" max="11" width="11.28125" style="4" bestFit="1" customWidth="1"/>
    <col min="12" max="12" width="10.8515625" style="4" bestFit="1" customWidth="1"/>
    <col min="13" max="13" width="10.421875" style="4" customWidth="1"/>
    <col min="14" max="16384" width="9.140625" style="4" customWidth="1"/>
  </cols>
  <sheetData>
    <row r="1" spans="1:13" ht="18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8.75">
      <c r="A2" s="165" t="s">
        <v>135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1"/>
    </row>
    <row r="4" spans="1:13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23</v>
      </c>
      <c r="M5" s="59"/>
    </row>
    <row r="6" spans="1:13" ht="15.75" customHeight="1">
      <c r="A6" s="35"/>
      <c r="B6" s="157" t="s">
        <v>80</v>
      </c>
      <c r="C6" s="157"/>
      <c r="D6" s="158"/>
      <c r="E6" s="158"/>
      <c r="F6" s="157" t="s">
        <v>81</v>
      </c>
      <c r="G6" s="158"/>
      <c r="H6" s="158"/>
      <c r="I6" s="158"/>
      <c r="J6" s="158" t="s">
        <v>15</v>
      </c>
      <c r="K6" s="158"/>
      <c r="L6" s="158"/>
      <c r="M6" s="158"/>
    </row>
    <row r="7" spans="1:13" ht="15.75">
      <c r="A7" s="162" t="s">
        <v>4</v>
      </c>
      <c r="B7" s="121" t="s">
        <v>5</v>
      </c>
      <c r="C7" s="109" t="s">
        <v>16</v>
      </c>
      <c r="D7" s="156" t="s">
        <v>8</v>
      </c>
      <c r="E7" s="159" t="s">
        <v>17</v>
      </c>
      <c r="F7" s="109" t="s">
        <v>5</v>
      </c>
      <c r="G7" s="163" t="s">
        <v>18</v>
      </c>
      <c r="H7" s="155" t="s">
        <v>8</v>
      </c>
      <c r="I7" s="155" t="s">
        <v>19</v>
      </c>
      <c r="J7" s="158" t="s">
        <v>20</v>
      </c>
      <c r="K7" s="158" t="s">
        <v>18</v>
      </c>
      <c r="L7" s="155" t="s">
        <v>8</v>
      </c>
      <c r="M7" s="155" t="s">
        <v>19</v>
      </c>
    </row>
    <row r="8" spans="1:13" ht="15.75">
      <c r="A8" s="162"/>
      <c r="B8" s="122" t="s">
        <v>21</v>
      </c>
      <c r="C8" s="111" t="s">
        <v>21</v>
      </c>
      <c r="D8" s="156"/>
      <c r="E8" s="159"/>
      <c r="F8" s="111" t="s">
        <v>21</v>
      </c>
      <c r="G8" s="163"/>
      <c r="H8" s="155"/>
      <c r="I8" s="155"/>
      <c r="J8" s="158"/>
      <c r="K8" s="158"/>
      <c r="L8" s="155"/>
      <c r="M8" s="155"/>
    </row>
    <row r="9" spans="1:13" ht="15.75">
      <c r="A9" s="60" t="s">
        <v>72</v>
      </c>
      <c r="B9" s="115"/>
      <c r="C9" s="115"/>
      <c r="D9" s="48"/>
      <c r="E9" s="48"/>
      <c r="F9" s="115"/>
      <c r="G9" s="48"/>
      <c r="H9" s="48"/>
      <c r="I9" s="48"/>
      <c r="J9" s="48"/>
      <c r="K9" s="48"/>
      <c r="L9" s="48"/>
      <c r="M9" s="48"/>
    </row>
    <row r="10" spans="1:13" ht="15.75">
      <c r="A10" s="61" t="s">
        <v>73</v>
      </c>
      <c r="B10" s="62"/>
      <c r="C10" s="62"/>
      <c r="D10" s="62"/>
      <c r="E10" s="63"/>
      <c r="F10" s="62"/>
      <c r="G10" s="62"/>
      <c r="H10" s="62"/>
      <c r="I10" s="63"/>
      <c r="J10" s="77">
        <f>F10+B10+kiad7!B10+kiad7!F10+kiad7!J10</f>
        <v>14603</v>
      </c>
      <c r="K10" s="77">
        <f>G10+C10+kiad7!C10+kiad7!G10+kiad7!K10</f>
        <v>16510</v>
      </c>
      <c r="L10" s="77">
        <f>H10+D10+kiad7!D10+kiad7!H10+kiad7!L10</f>
        <v>16133</v>
      </c>
      <c r="M10" s="105">
        <f>L10/K10*100</f>
        <v>97.71653543307086</v>
      </c>
    </row>
    <row r="11" spans="1:13" ht="15.75">
      <c r="A11" s="61" t="s">
        <v>39</v>
      </c>
      <c r="B11" s="62"/>
      <c r="C11" s="62"/>
      <c r="D11" s="62"/>
      <c r="E11" s="63"/>
      <c r="F11" s="62"/>
      <c r="G11" s="62"/>
      <c r="H11" s="62"/>
      <c r="I11" s="63"/>
      <c r="J11" s="77">
        <f>F11+B11+kiad7!B11+kiad7!F11+kiad7!J11</f>
        <v>8200</v>
      </c>
      <c r="K11" s="77">
        <f>G11+C11+kiad7!C11+kiad7!G11+kiad7!K11</f>
        <v>7032</v>
      </c>
      <c r="L11" s="77">
        <f>H11+D11+kiad7!D11+kiad7!H11+kiad7!L11</f>
        <v>7454</v>
      </c>
      <c r="M11" s="105">
        <f aca="true" t="shared" si="0" ref="M11:M34">L11/K11*100</f>
        <v>106.00113765642776</v>
      </c>
    </row>
    <row r="12" spans="1:13" ht="15.75">
      <c r="A12" s="61" t="s">
        <v>111</v>
      </c>
      <c r="B12" s="62"/>
      <c r="C12" s="62"/>
      <c r="D12" s="62"/>
      <c r="E12" s="63"/>
      <c r="F12" s="62"/>
      <c r="G12" s="62"/>
      <c r="H12" s="62"/>
      <c r="I12" s="63"/>
      <c r="J12" s="77">
        <f>F12+B12+kiad7!B12+kiad7!F12+kiad7!J12</f>
        <v>1480</v>
      </c>
      <c r="K12" s="77">
        <f>G12+C12+kiad7!C12+kiad7!G12+kiad7!K12</f>
        <v>1480</v>
      </c>
      <c r="L12" s="77">
        <f>H12+D12+kiad7!D12+kiad7!H12+kiad7!L12</f>
        <v>1261</v>
      </c>
      <c r="M12" s="105">
        <f t="shared" si="0"/>
        <v>85.20270270270271</v>
      </c>
    </row>
    <row r="13" spans="1:13" ht="15.75">
      <c r="A13" s="61" t="s">
        <v>112</v>
      </c>
      <c r="B13" s="62"/>
      <c r="C13" s="62"/>
      <c r="D13" s="62"/>
      <c r="E13" s="63"/>
      <c r="F13" s="62"/>
      <c r="G13" s="62"/>
      <c r="H13" s="62"/>
      <c r="I13" s="63"/>
      <c r="J13" s="77">
        <f>F13+B13+kiad7!B13+kiad7!F13+kiad7!J13</f>
        <v>1930</v>
      </c>
      <c r="K13" s="77">
        <f>G13+C13+kiad7!C13+kiad7!G13+kiad7!K13</f>
        <v>1930</v>
      </c>
      <c r="L13" s="77">
        <f>H13+D13+kiad7!D13+kiad7!H13+kiad7!L13</f>
        <v>1699</v>
      </c>
      <c r="M13" s="105">
        <f t="shared" si="0"/>
        <v>88.03108808290155</v>
      </c>
    </row>
    <row r="14" spans="1:13" ht="15.75">
      <c r="A14" s="60" t="s">
        <v>97</v>
      </c>
      <c r="B14" s="64"/>
      <c r="C14" s="64"/>
      <c r="D14" s="64"/>
      <c r="E14" s="65"/>
      <c r="F14" s="64"/>
      <c r="G14" s="64"/>
      <c r="H14" s="64"/>
      <c r="I14" s="65"/>
      <c r="J14" s="78">
        <f>F14+B14+kiad7!B14+kiad7!F14+kiad7!J14</f>
        <v>26213</v>
      </c>
      <c r="K14" s="78">
        <f>G14+C14+kiad7!C14+kiad7!G14+kiad7!K14</f>
        <v>26952</v>
      </c>
      <c r="L14" s="78">
        <f>H14+D14+kiad7!D14+kiad7!H14+kiad7!L14</f>
        <v>26547</v>
      </c>
      <c r="M14" s="106">
        <f t="shared" si="0"/>
        <v>98.4973285841496</v>
      </c>
    </row>
    <row r="15" spans="1:13" ht="15.75">
      <c r="A15" s="39" t="s">
        <v>124</v>
      </c>
      <c r="B15" s="39"/>
      <c r="C15" s="39"/>
      <c r="D15" s="39"/>
      <c r="E15" s="39"/>
      <c r="F15" s="39"/>
      <c r="G15" s="39"/>
      <c r="H15" s="39"/>
      <c r="I15" s="39"/>
      <c r="J15" s="78"/>
      <c r="K15" s="78"/>
      <c r="L15" s="78"/>
      <c r="M15" s="105"/>
    </row>
    <row r="16" spans="1:13" ht="15.75">
      <c r="A16" s="38" t="s">
        <v>40</v>
      </c>
      <c r="B16" s="17"/>
      <c r="C16" s="17">
        <v>550</v>
      </c>
      <c r="D16" s="17">
        <v>550</v>
      </c>
      <c r="E16" s="30">
        <f>D16/C16*100</f>
        <v>100</v>
      </c>
      <c r="F16" s="17">
        <v>1100</v>
      </c>
      <c r="G16" s="17">
        <v>1100</v>
      </c>
      <c r="H16" s="17">
        <v>837</v>
      </c>
      <c r="I16" s="30">
        <f>H16/G16*100</f>
        <v>76.0909090909091</v>
      </c>
      <c r="J16" s="77">
        <f>F16+B16+kiad7!B16+kiad7!F16+kiad7!J16</f>
        <v>44379</v>
      </c>
      <c r="K16" s="77">
        <f>G16+C16+kiad7!C16+kiad7!G16+kiad7!K16</f>
        <v>47309</v>
      </c>
      <c r="L16" s="77">
        <f>H16+D16+kiad7!D16+kiad7!H16+kiad7!L16</f>
        <v>47100</v>
      </c>
      <c r="M16" s="105">
        <f t="shared" si="0"/>
        <v>99.55822359381936</v>
      </c>
    </row>
    <row r="17" spans="1:16" ht="15.75">
      <c r="A17" s="39" t="s">
        <v>125</v>
      </c>
      <c r="B17" s="53"/>
      <c r="C17" s="53">
        <f>SUM(C16:C16)</f>
        <v>550</v>
      </c>
      <c r="D17" s="53">
        <f>SUM(D16:D16)</f>
        <v>550</v>
      </c>
      <c r="E17" s="54">
        <f>D17/C17*100</f>
        <v>100</v>
      </c>
      <c r="F17" s="53">
        <f>SUM(F16:F16)</f>
        <v>1100</v>
      </c>
      <c r="G17" s="53">
        <f>SUM(G16:G16)</f>
        <v>1100</v>
      </c>
      <c r="H17" s="53">
        <f>SUM(H16:H16)</f>
        <v>837</v>
      </c>
      <c r="I17" s="54">
        <f>H17/G17*100</f>
        <v>76.0909090909091</v>
      </c>
      <c r="J17" s="78">
        <f>F17+B17+kiad7!B17+kiad7!F17+kiad7!J17</f>
        <v>44379</v>
      </c>
      <c r="K17" s="78">
        <f>G17+C17+kiad7!C17+kiad7!G17+kiad7!K17</f>
        <v>47309</v>
      </c>
      <c r="L17" s="78">
        <f>H17+D17+kiad7!D17+kiad7!H17+kiad7!L17</f>
        <v>47100</v>
      </c>
      <c r="M17" s="106">
        <f t="shared" si="0"/>
        <v>99.55822359381936</v>
      </c>
      <c r="N17" s="44"/>
      <c r="O17" s="44"/>
      <c r="P17" s="44"/>
    </row>
    <row r="18" spans="1:13" ht="15.75">
      <c r="A18" s="39" t="s">
        <v>75</v>
      </c>
      <c r="B18" s="17"/>
      <c r="C18" s="17"/>
      <c r="D18" s="17"/>
      <c r="E18" s="18"/>
      <c r="F18" s="17"/>
      <c r="G18" s="17"/>
      <c r="H18" s="17"/>
      <c r="I18" s="30"/>
      <c r="J18" s="78"/>
      <c r="K18" s="78"/>
      <c r="L18" s="78"/>
      <c r="M18" s="105"/>
    </row>
    <row r="19" spans="1:18" ht="15.75">
      <c r="A19" s="38" t="s">
        <v>57</v>
      </c>
      <c r="B19" s="17"/>
      <c r="C19" s="17"/>
      <c r="D19" s="17"/>
      <c r="E19" s="18"/>
      <c r="F19" s="17">
        <v>3174</v>
      </c>
      <c r="G19" s="17">
        <v>4190</v>
      </c>
      <c r="H19" s="17">
        <v>3995</v>
      </c>
      <c r="I19" s="30">
        <f>H19/G19*100</f>
        <v>95.34606205250597</v>
      </c>
      <c r="J19" s="77">
        <f>F19+B19+kiad7!B19+kiad7!F19+kiad7!J19</f>
        <v>136892</v>
      </c>
      <c r="K19" s="77">
        <f>G19+C19+kiad7!C19+kiad7!G19+kiad7!K19</f>
        <v>141171</v>
      </c>
      <c r="L19" s="77">
        <f>H19+D19+kiad7!D19+kiad7!H19+kiad7!L19</f>
        <v>142364</v>
      </c>
      <c r="M19" s="105">
        <f t="shared" si="0"/>
        <v>100.84507441330017</v>
      </c>
      <c r="N19" s="20"/>
      <c r="O19" s="20"/>
      <c r="P19" s="20"/>
      <c r="Q19" s="20"/>
      <c r="R19" s="20"/>
    </row>
    <row r="20" spans="1:18" ht="15.75">
      <c r="A20" s="38" t="s">
        <v>58</v>
      </c>
      <c r="B20" s="17"/>
      <c r="C20" s="17"/>
      <c r="D20" s="17"/>
      <c r="E20" s="18"/>
      <c r="F20" s="7">
        <v>1100</v>
      </c>
      <c r="G20" s="7">
        <v>1250</v>
      </c>
      <c r="H20" s="7">
        <v>1040</v>
      </c>
      <c r="I20" s="30">
        <f>H20/G20*100</f>
        <v>83.2</v>
      </c>
      <c r="J20" s="77">
        <f>F20+B20+kiad7!B20+kiad7!F20+kiad7!J20</f>
        <v>44849</v>
      </c>
      <c r="K20" s="77">
        <f>G20+C20+kiad7!C20+kiad7!G20+kiad7!K20</f>
        <v>46564</v>
      </c>
      <c r="L20" s="77">
        <f>H20+D20+kiad7!D20+kiad7!H20+kiad7!L20</f>
        <v>47298</v>
      </c>
      <c r="M20" s="105">
        <f t="shared" si="0"/>
        <v>101.5763250579847</v>
      </c>
      <c r="N20" s="20"/>
      <c r="O20" s="20"/>
      <c r="P20" s="20"/>
      <c r="Q20" s="20"/>
      <c r="R20" s="20"/>
    </row>
    <row r="21" spans="1:18" ht="15.75">
      <c r="A21" s="66" t="s">
        <v>59</v>
      </c>
      <c r="B21" s="9"/>
      <c r="C21" s="9"/>
      <c r="D21" s="9"/>
      <c r="E21" s="10"/>
      <c r="F21" s="9"/>
      <c r="G21" s="9"/>
      <c r="H21" s="9"/>
      <c r="I21" s="30"/>
      <c r="J21" s="77">
        <f>F21+B21+kiad7!B21+kiad7!F21+kiad7!J21</f>
        <v>172</v>
      </c>
      <c r="K21" s="77">
        <f>G21+C21+kiad7!C21+kiad7!G21+kiad7!K21</f>
        <v>172</v>
      </c>
      <c r="L21" s="77">
        <f>H21+D21+kiad7!D21+kiad7!H21+kiad7!L21</f>
        <v>23</v>
      </c>
      <c r="M21" s="105">
        <f t="shared" si="0"/>
        <v>13.372093023255813</v>
      </c>
      <c r="N21" s="20"/>
      <c r="O21" s="20"/>
      <c r="P21" s="20"/>
      <c r="Q21" s="20"/>
      <c r="R21" s="20"/>
    </row>
    <row r="22" spans="1:18" ht="15.75">
      <c r="A22" s="38" t="s">
        <v>76</v>
      </c>
      <c r="B22" s="9"/>
      <c r="C22" s="9"/>
      <c r="D22" s="9"/>
      <c r="E22" s="10"/>
      <c r="F22" s="9"/>
      <c r="G22" s="9"/>
      <c r="H22" s="9"/>
      <c r="I22" s="30"/>
      <c r="J22" s="77">
        <f>F22+B22+kiad7!B22+kiad7!F22+kiad7!J22</f>
        <v>4324</v>
      </c>
      <c r="K22" s="77">
        <f>G22+C22+kiad7!C22+kiad7!G22+kiad7!K22</f>
        <v>4324</v>
      </c>
      <c r="L22" s="77">
        <f>H22+D22+kiad7!D22+kiad7!H22+kiad7!L22</f>
        <v>2636</v>
      </c>
      <c r="M22" s="105">
        <f t="shared" si="0"/>
        <v>60.96207215541165</v>
      </c>
      <c r="N22" s="20"/>
      <c r="O22" s="20"/>
      <c r="P22" s="20"/>
      <c r="Q22" s="20"/>
      <c r="R22" s="20"/>
    </row>
    <row r="23" spans="1:18" ht="15.75">
      <c r="A23" s="38" t="s">
        <v>77</v>
      </c>
      <c r="B23" s="17"/>
      <c r="C23" s="17"/>
      <c r="D23" s="17"/>
      <c r="E23" s="18"/>
      <c r="F23" s="9"/>
      <c r="G23" s="9"/>
      <c r="H23" s="9"/>
      <c r="I23" s="30"/>
      <c r="J23" s="77">
        <f>F23+B23+kiad7!B23+kiad7!F23+kiad7!J23</f>
        <v>8777</v>
      </c>
      <c r="K23" s="77">
        <f>G23+C23+kiad7!C23+kiad7!G23+kiad7!K23</f>
        <v>8957</v>
      </c>
      <c r="L23" s="77">
        <f>H23+D23+kiad7!D23+kiad7!H23+kiad7!L23</f>
        <v>9210</v>
      </c>
      <c r="M23" s="105">
        <f t="shared" si="0"/>
        <v>102.82460645305346</v>
      </c>
      <c r="N23" s="20"/>
      <c r="O23" s="20"/>
      <c r="P23" s="20"/>
      <c r="Q23" s="20"/>
      <c r="R23" s="20"/>
    </row>
    <row r="24" spans="1:18" ht="15.75">
      <c r="A24" s="38" t="s">
        <v>78</v>
      </c>
      <c r="B24" s="17"/>
      <c r="C24" s="17"/>
      <c r="D24" s="9"/>
      <c r="E24" s="10"/>
      <c r="F24" s="9"/>
      <c r="G24" s="9"/>
      <c r="H24" s="7">
        <v>144</v>
      </c>
      <c r="I24" s="30"/>
      <c r="J24" s="77">
        <f>F24+B24+kiad7!B24+kiad7!F24+kiad7!J24</f>
        <v>21275</v>
      </c>
      <c r="K24" s="77">
        <f>G24+C24+kiad7!C24+kiad7!G24+kiad7!K24</f>
        <v>21541</v>
      </c>
      <c r="L24" s="77">
        <f>H24+D24+kiad7!D24+kiad7!H24+kiad7!L24</f>
        <v>19609</v>
      </c>
      <c r="M24" s="105">
        <f t="shared" si="0"/>
        <v>91.03105705399005</v>
      </c>
      <c r="N24" s="20"/>
      <c r="O24" s="20"/>
      <c r="P24" s="20"/>
      <c r="Q24" s="20"/>
      <c r="R24" s="20"/>
    </row>
    <row r="25" spans="1:18" ht="15.75">
      <c r="A25" s="38" t="s">
        <v>45</v>
      </c>
      <c r="B25" s="17"/>
      <c r="C25" s="17"/>
      <c r="D25" s="17"/>
      <c r="E25" s="18"/>
      <c r="F25" s="9"/>
      <c r="G25" s="9"/>
      <c r="H25" s="9"/>
      <c r="I25" s="30"/>
      <c r="J25" s="77">
        <f>F25+B25+kiad7!B25+kiad7!F25+kiad7!J25</f>
        <v>6058</v>
      </c>
      <c r="K25" s="77">
        <f>G25+C25+kiad7!C25+kiad7!G25+kiad7!K25</f>
        <v>6180</v>
      </c>
      <c r="L25" s="77">
        <f>H25+D25+kiad7!D25+kiad7!H25+kiad7!L25</f>
        <v>5588</v>
      </c>
      <c r="M25" s="105">
        <f t="shared" si="0"/>
        <v>90.42071197411003</v>
      </c>
      <c r="N25" s="20"/>
      <c r="O25" s="20"/>
      <c r="P25" s="20"/>
      <c r="Q25" s="20"/>
      <c r="R25" s="20"/>
    </row>
    <row r="26" spans="1:18" ht="15.75">
      <c r="A26" s="38" t="s">
        <v>113</v>
      </c>
      <c r="B26" s="17">
        <v>3250</v>
      </c>
      <c r="C26" s="17">
        <v>3250</v>
      </c>
      <c r="D26" s="17">
        <v>3323</v>
      </c>
      <c r="E26" s="18">
        <f>D26/C26*100</f>
        <v>102.24615384615386</v>
      </c>
      <c r="F26" s="9"/>
      <c r="G26" s="9"/>
      <c r="H26" s="9"/>
      <c r="I26" s="30"/>
      <c r="J26" s="77">
        <f>F26+B26+kiad7!B26+kiad7!F26+kiad7!J26</f>
        <v>10000</v>
      </c>
      <c r="K26" s="77">
        <f>G26+C26+kiad7!C26+kiad7!G26+kiad7!K26</f>
        <v>10600</v>
      </c>
      <c r="L26" s="77">
        <f>H26+D26+kiad7!D26+kiad7!H26+kiad7!L26</f>
        <v>6714</v>
      </c>
      <c r="M26" s="105">
        <f t="shared" si="0"/>
        <v>63.33962264150943</v>
      </c>
      <c r="N26" s="20"/>
      <c r="O26" s="20"/>
      <c r="P26" s="20"/>
      <c r="Q26" s="20"/>
      <c r="R26" s="20"/>
    </row>
    <row r="27" spans="1:18" ht="15.75">
      <c r="A27" s="38" t="s">
        <v>24</v>
      </c>
      <c r="B27" s="17"/>
      <c r="C27" s="17"/>
      <c r="D27" s="17"/>
      <c r="E27" s="18"/>
      <c r="F27" s="9"/>
      <c r="G27" s="9"/>
      <c r="H27" s="9"/>
      <c r="I27" s="30"/>
      <c r="J27" s="77">
        <f>F27+B27+kiad7!B27+kiad7!F27+kiad7!J27</f>
        <v>31746</v>
      </c>
      <c r="K27" s="77">
        <f>G27+C27+kiad7!C27+kiad7!G27+kiad7!K27</f>
        <v>31746</v>
      </c>
      <c r="L27" s="77">
        <f>H27+D27+kiad7!D27+kiad7!H27+kiad7!L27</f>
        <v>29838</v>
      </c>
      <c r="M27" s="105">
        <f t="shared" si="0"/>
        <v>93.989793989794</v>
      </c>
      <c r="N27" s="20"/>
      <c r="O27" s="20"/>
      <c r="P27" s="20"/>
      <c r="Q27" s="20"/>
      <c r="R27" s="20"/>
    </row>
    <row r="28" spans="1:18" ht="15.75">
      <c r="A28" s="38" t="s">
        <v>25</v>
      </c>
      <c r="B28" s="17"/>
      <c r="C28" s="17"/>
      <c r="D28" s="17"/>
      <c r="E28" s="18"/>
      <c r="F28" s="9"/>
      <c r="G28" s="9"/>
      <c r="H28" s="9"/>
      <c r="I28" s="30"/>
      <c r="J28" s="77">
        <f>F28+B28+kiad7!B28+kiad7!F28+kiad7!J28</f>
        <v>1526</v>
      </c>
      <c r="K28" s="77">
        <f>G28+C28+kiad7!C28+kiad7!G28+kiad7!K28</f>
        <v>1526</v>
      </c>
      <c r="L28" s="77">
        <f>H28+D28+kiad7!D28+kiad7!H28+kiad7!L28</f>
        <v>1494</v>
      </c>
      <c r="M28" s="105">
        <f t="shared" si="0"/>
        <v>97.90301441677587</v>
      </c>
      <c r="N28" s="20"/>
      <c r="O28" s="20"/>
      <c r="P28" s="20"/>
      <c r="Q28" s="20"/>
      <c r="R28" s="20"/>
    </row>
    <row r="29" spans="1:18" ht="15.75">
      <c r="A29" s="38" t="s">
        <v>130</v>
      </c>
      <c r="B29" s="17"/>
      <c r="C29" s="17"/>
      <c r="D29" s="17"/>
      <c r="E29" s="18"/>
      <c r="F29" s="9"/>
      <c r="G29" s="7">
        <v>8412</v>
      </c>
      <c r="H29" s="7">
        <v>8412</v>
      </c>
      <c r="I29" s="30">
        <f>H29/G29*100</f>
        <v>100</v>
      </c>
      <c r="J29" s="77">
        <f>F29+B29+kiad7!B29+kiad7!F29+kiad7!J29</f>
        <v>0</v>
      </c>
      <c r="K29" s="77">
        <f>G29+C29+kiad7!C29+kiad7!G29+kiad7!K29</f>
        <v>8412</v>
      </c>
      <c r="L29" s="77">
        <f>H29+D29+kiad7!D29+kiad7!H29+kiad7!L29</f>
        <v>8412</v>
      </c>
      <c r="M29" s="105">
        <f t="shared" si="0"/>
        <v>100</v>
      </c>
      <c r="N29" s="20"/>
      <c r="O29" s="20"/>
      <c r="P29" s="20"/>
      <c r="Q29" s="20"/>
      <c r="R29" s="20"/>
    </row>
    <row r="30" spans="1:18" s="19" customFormat="1" ht="15.75">
      <c r="A30" s="39" t="s">
        <v>60</v>
      </c>
      <c r="B30" s="53">
        <f>SUM(B19:B29)</f>
        <v>3250</v>
      </c>
      <c r="C30" s="53">
        <f>SUM(C19:C29)</f>
        <v>3250</v>
      </c>
      <c r="D30" s="53">
        <f>SUM(D19:D29)</f>
        <v>3323</v>
      </c>
      <c r="E30" s="54">
        <f>D30/C30*100</f>
        <v>102.24615384615386</v>
      </c>
      <c r="F30" s="53">
        <f>SUM(F19:F29)</f>
        <v>4274</v>
      </c>
      <c r="G30" s="53">
        <f>SUM(G19:G29)</f>
        <v>13852</v>
      </c>
      <c r="H30" s="53">
        <f>SUM(H19:H29)</f>
        <v>13591</v>
      </c>
      <c r="I30" s="54">
        <f>H30/G30*100</f>
        <v>98.11579555298874</v>
      </c>
      <c r="J30" s="78">
        <f>F30+B30+kiad7!B30+kiad7!F30+kiad7!J30</f>
        <v>265619</v>
      </c>
      <c r="K30" s="78">
        <f>G30+C30+kiad7!C30+kiad7!G30+kiad7!K30</f>
        <v>281193</v>
      </c>
      <c r="L30" s="78">
        <f>H30+D30+kiad7!D30+kiad7!H30+kiad7!L30</f>
        <v>273186</v>
      </c>
      <c r="M30" s="106">
        <f t="shared" si="0"/>
        <v>97.15248957121977</v>
      </c>
      <c r="N30" s="47"/>
      <c r="O30" s="47"/>
      <c r="P30" s="47"/>
      <c r="Q30" s="47"/>
      <c r="R30" s="47"/>
    </row>
    <row r="31" spans="1:18" s="19" customFormat="1" ht="15.75">
      <c r="A31" s="39" t="s">
        <v>139</v>
      </c>
      <c r="B31" s="11">
        <v>85440</v>
      </c>
      <c r="C31" s="11">
        <v>7342</v>
      </c>
      <c r="D31" s="11">
        <v>282</v>
      </c>
      <c r="E31" s="54">
        <f>D31/C31*100</f>
        <v>3.8409152819395262</v>
      </c>
      <c r="F31" s="53"/>
      <c r="G31" s="53"/>
      <c r="H31" s="68"/>
      <c r="I31" s="54"/>
      <c r="J31" s="78">
        <f>F31+B31+kiad7!B31+kiad7!F31+kiad7!J31</f>
        <v>85440</v>
      </c>
      <c r="K31" s="78">
        <f>G31+C31+kiad7!C31+kiad7!G31+kiad7!K31</f>
        <v>12573</v>
      </c>
      <c r="L31" s="78">
        <f>H31+D31+kiad7!D31+kiad7!H31+kiad7!L31</f>
        <v>1100</v>
      </c>
      <c r="M31" s="106">
        <f t="shared" si="0"/>
        <v>8.748906386701663</v>
      </c>
      <c r="N31" s="47"/>
      <c r="O31" s="47"/>
      <c r="P31" s="47"/>
      <c r="Q31" s="47"/>
      <c r="R31" s="47"/>
    </row>
    <row r="32" spans="1:18" s="19" customFormat="1" ht="15.75">
      <c r="A32" s="39" t="s">
        <v>82</v>
      </c>
      <c r="B32" s="49"/>
      <c r="C32" s="49"/>
      <c r="D32" s="49"/>
      <c r="E32" s="67"/>
      <c r="F32" s="53"/>
      <c r="G32" s="53"/>
      <c r="H32" s="127">
        <v>-379</v>
      </c>
      <c r="I32" s="54"/>
      <c r="J32" s="78"/>
      <c r="K32" s="78"/>
      <c r="L32" s="151">
        <f>H32+D32+kiad7!D32+kiad7!H32+kiad7!L32</f>
        <v>-379</v>
      </c>
      <c r="M32" s="106"/>
      <c r="N32" s="47"/>
      <c r="O32" s="47"/>
      <c r="P32" s="47"/>
      <c r="Q32" s="47"/>
      <c r="R32" s="47"/>
    </row>
    <row r="33" spans="1:18" s="19" customFormat="1" ht="15.75">
      <c r="A33" s="39" t="s">
        <v>129</v>
      </c>
      <c r="B33" s="85"/>
      <c r="C33" s="85"/>
      <c r="D33" s="85"/>
      <c r="E33" s="105"/>
      <c r="F33" s="85"/>
      <c r="G33" s="84">
        <v>3306</v>
      </c>
      <c r="H33" s="85"/>
      <c r="I33" s="105"/>
      <c r="J33" s="78"/>
      <c r="K33" s="78">
        <f>G33+C33+kiad7!C33+kiad7!G33+kiad7!K33</f>
        <v>3306</v>
      </c>
      <c r="L33" s="78"/>
      <c r="M33" s="106"/>
      <c r="N33" s="47"/>
      <c r="O33" s="47"/>
      <c r="P33" s="47"/>
      <c r="Q33" s="47"/>
      <c r="R33" s="47"/>
    </row>
    <row r="34" spans="1:18" s="19" customFormat="1" ht="20.25" customHeight="1">
      <c r="A34" s="39" t="s">
        <v>126</v>
      </c>
      <c r="B34" s="53">
        <f>B33+B32+B31+B30+B17+B14+kiad6!B34+kiad6!B20+kiad4!B31+kiad4!B28+kiad4!B24+kiad2!B12</f>
        <v>330411</v>
      </c>
      <c r="C34" s="53">
        <f>C33+C32+C31+C30+C17+C14+kiad6!C34+kiad6!C20+kiad4!C31+kiad4!C28+kiad4!C24+kiad2!C12</f>
        <v>311979</v>
      </c>
      <c r="D34" s="53">
        <f>D33+D32+D31+D30+D17+D14+kiad6!D34+kiad6!D20+kiad4!D31+kiad4!D28+kiad4!D24+kiad2!D12</f>
        <v>270881</v>
      </c>
      <c r="E34" s="54">
        <f>D34/C34*100</f>
        <v>86.82667743662233</v>
      </c>
      <c r="F34" s="53">
        <f>F33+F32+F31+F30+F17+F14+kiad6!F34+kiad6!F20+kiad4!F31+kiad4!F28+kiad4!F24+kiad2!F12</f>
        <v>164931</v>
      </c>
      <c r="G34" s="53">
        <f>G33+G32+G31+G30+G17+G14+kiad6!G34+kiad6!G20+kiad4!G31+kiad4!G28+kiad4!G24+kiad2!G12</f>
        <v>177349</v>
      </c>
      <c r="H34" s="53">
        <f>H33+H32+H31+H30+H17+H14+kiad6!H34+kiad6!H20+kiad4!H31+kiad4!H28+kiad4!H24+kiad2!H12</f>
        <v>183475</v>
      </c>
      <c r="I34" s="54">
        <f>H34/G34*100</f>
        <v>103.45420611336968</v>
      </c>
      <c r="J34" s="84">
        <f>F34+B34+kiad7!B34+kiad7!F34+kiad7!J34</f>
        <v>1294724</v>
      </c>
      <c r="K34" s="84">
        <f>G34+C34+kiad7!C34+kiad7!G34+kiad7!K34</f>
        <v>1361945</v>
      </c>
      <c r="L34" s="84">
        <f>H34+D34+kiad7!D34+kiad7!H34+kiad7!L34</f>
        <v>1283682</v>
      </c>
      <c r="M34" s="152">
        <f t="shared" si="0"/>
        <v>94.25358586433373</v>
      </c>
      <c r="N34" s="47"/>
      <c r="O34" s="47"/>
      <c r="P34" s="47"/>
      <c r="Q34" s="47"/>
      <c r="R34" s="47"/>
    </row>
    <row r="35" spans="1:18" s="19" customFormat="1" ht="20.25" customHeight="1">
      <c r="A35" s="69"/>
      <c r="B35" s="138"/>
      <c r="C35" s="138"/>
      <c r="D35" s="138"/>
      <c r="E35" s="135"/>
      <c r="F35" s="138"/>
      <c r="G35" s="138"/>
      <c r="H35" s="138"/>
      <c r="I35" s="135"/>
      <c r="J35" s="139"/>
      <c r="K35" s="139"/>
      <c r="L35" s="139"/>
      <c r="M35" s="140"/>
      <c r="N35" s="47"/>
      <c r="O35" s="47"/>
      <c r="P35" s="47"/>
      <c r="Q35" s="47"/>
      <c r="R35" s="47"/>
    </row>
    <row r="36" spans="1:18" ht="15.75">
      <c r="A36" s="95"/>
      <c r="B36" s="96"/>
      <c r="C36" s="96"/>
      <c r="D36" s="97"/>
      <c r="E36" s="98"/>
      <c r="F36" s="96"/>
      <c r="G36" s="96"/>
      <c r="H36" s="96"/>
      <c r="I36" s="96"/>
      <c r="J36" s="96"/>
      <c r="K36" s="96"/>
      <c r="L36" s="97"/>
      <c r="M36" s="96"/>
      <c r="N36" s="20"/>
      <c r="O36" s="20"/>
      <c r="P36" s="20"/>
      <c r="Q36" s="20"/>
      <c r="R36" s="20"/>
    </row>
    <row r="37" spans="1:18" ht="15.75">
      <c r="A37" s="161">
        <v>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20"/>
      <c r="O37" s="20"/>
      <c r="P37" s="20"/>
      <c r="Q37" s="20"/>
      <c r="R37" s="20"/>
    </row>
    <row r="38" spans="1:18" ht="15.75">
      <c r="A38" s="89"/>
      <c r="B38" s="6"/>
      <c r="C38" s="6"/>
      <c r="D38" s="6"/>
      <c r="E38" s="6"/>
      <c r="F38" s="6"/>
      <c r="G38" s="6"/>
      <c r="H38" s="6"/>
      <c r="I38" s="6"/>
      <c r="J38" s="6"/>
      <c r="K38" s="150"/>
      <c r="L38" s="6"/>
      <c r="M38" s="6"/>
      <c r="N38" s="20"/>
      <c r="O38" s="20"/>
      <c r="P38" s="20"/>
      <c r="Q38" s="20"/>
      <c r="R38" s="20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0"/>
      <c r="O39" s="20"/>
      <c r="P39" s="20"/>
      <c r="Q39" s="20"/>
      <c r="R39" s="20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59"/>
      <c r="K40" s="99"/>
      <c r="L40" s="59"/>
      <c r="M40" s="6"/>
      <c r="N40" s="20"/>
      <c r="O40" s="20"/>
      <c r="P40" s="20"/>
      <c r="Q40" s="20"/>
      <c r="R40" s="20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50"/>
      <c r="M41" s="6"/>
      <c r="N41" s="20"/>
      <c r="O41" s="20"/>
      <c r="P41" s="20"/>
      <c r="Q41" s="20"/>
      <c r="R41" s="20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0"/>
      <c r="O42" s="20"/>
      <c r="P42" s="20"/>
      <c r="Q42" s="20"/>
      <c r="R42" s="20"/>
    </row>
    <row r="43" spans="1:18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</sheetData>
  <mergeCells count="16">
    <mergeCell ref="G7:G8"/>
    <mergeCell ref="A1:M1"/>
    <mergeCell ref="A2:M2"/>
    <mergeCell ref="B6:E6"/>
    <mergeCell ref="F6:I6"/>
    <mergeCell ref="J6:M6"/>
    <mergeCell ref="A37:M37"/>
    <mergeCell ref="L7:L8"/>
    <mergeCell ref="M7:M8"/>
    <mergeCell ref="H7:H8"/>
    <mergeCell ref="I7:I8"/>
    <mergeCell ref="J7:J8"/>
    <mergeCell ref="K7:K8"/>
    <mergeCell ref="A7:A8"/>
    <mergeCell ref="D7:D8"/>
    <mergeCell ref="E7:E8"/>
  </mergeCells>
  <printOptions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scale="83" r:id="rId1"/>
  <headerFooter alignWithMargins="0">
    <oddHeader>&amp;R&amp;"Times New Roman,Normál"&amp;12 4. melléklet&amp;"Arial,Normál"&amp;10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2008-03-20T10:48:11Z</cp:lastPrinted>
  <dcterms:created xsi:type="dcterms:W3CDTF">2005-09-29T08:10:26Z</dcterms:created>
  <dcterms:modified xsi:type="dcterms:W3CDTF">2008-03-20T10:50:05Z</dcterms:modified>
  <cp:category/>
  <cp:version/>
  <cp:contentType/>
  <cp:contentStatus/>
</cp:coreProperties>
</file>