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4" activeTab="10"/>
  </bookViews>
  <sheets>
    <sheet name="bevételek" sheetId="1" r:id="rId1"/>
    <sheet name="kiadások" sheetId="2" r:id="rId2"/>
    <sheet name="II. tábla" sheetId="3" r:id="rId3"/>
    <sheet name="III. tábla" sheetId="4" r:id="rId4"/>
    <sheet name="V. tábla" sheetId="5" r:id="rId5"/>
    <sheet name="VI. tábla" sheetId="6" r:id="rId6"/>
    <sheet name="VII. tábla" sheetId="7" r:id="rId7"/>
    <sheet name="VIII. tábla" sheetId="8" r:id="rId8"/>
    <sheet name="IX. tábla" sheetId="9" r:id="rId9"/>
    <sheet name="X. tábla" sheetId="10" r:id="rId10"/>
    <sheet name="XI. tábla" sheetId="11" r:id="rId11"/>
  </sheets>
  <definedNames>
    <definedName name="_xlnm.Print_Area" localSheetId="1">'kiadások'!$A$1:$E$46</definedName>
  </definedNames>
  <calcPr fullCalcOnLoad="1"/>
</workbook>
</file>

<file path=xl/sharedStrings.xml><?xml version="1.0" encoding="utf-8"?>
<sst xmlns="http://schemas.openxmlformats.org/spreadsheetml/2006/main" count="653" uniqueCount="445">
  <si>
    <t xml:space="preserve">                                                   </t>
  </si>
  <si>
    <t>Bevételek megnevezése</t>
  </si>
  <si>
    <t>I. Intézményi működési bevétel</t>
  </si>
  <si>
    <t>II. Önkorm. sajátos működ. bevételei</t>
  </si>
  <si>
    <t xml:space="preserve">    Kommunális adó</t>
  </si>
  <si>
    <t xml:space="preserve">    Iparűzési adó</t>
  </si>
  <si>
    <t xml:space="preserve">    Idegenforgalmi adó</t>
  </si>
  <si>
    <t xml:space="preserve">    Pótlékok, bírságok</t>
  </si>
  <si>
    <t xml:space="preserve">    Föld bérbeadásból jöv. adó</t>
  </si>
  <si>
    <t xml:space="preserve">    Gépjárműadó</t>
  </si>
  <si>
    <t xml:space="preserve">    Talajterhelési díj</t>
  </si>
  <si>
    <t xml:space="preserve">    Normatív állami hozzájárulás</t>
  </si>
  <si>
    <t>Kiadások megnevezése</t>
  </si>
  <si>
    <t>ÖSSZESEN</t>
  </si>
  <si>
    <t>VI. Támogatásértékű bevételek</t>
  </si>
  <si>
    <t>2.</t>
  </si>
  <si>
    <t>IV. Felhalmozásra átvett pénz áho-n kívülről</t>
  </si>
  <si>
    <t xml:space="preserve">ÖNKORMÁNYZATI MÉRLEG </t>
  </si>
  <si>
    <t>V. Önkormányzatok költségvetési támogatása</t>
  </si>
  <si>
    <t xml:space="preserve">1. </t>
  </si>
  <si>
    <t xml:space="preserve">    SZJA</t>
  </si>
  <si>
    <t xml:space="preserve">    Egyéb bevétel</t>
  </si>
  <si>
    <t xml:space="preserve">    TEKI pályázat (Szlovák Iskola)</t>
  </si>
  <si>
    <r>
      <t xml:space="preserve">     </t>
    </r>
    <r>
      <rPr>
        <sz val="12"/>
        <rFont val="Times New Roman"/>
        <family val="1"/>
      </rPr>
      <t>Működési</t>
    </r>
  </si>
  <si>
    <t>III.Sajátos felhalmozási és tőkejellegű bevétel</t>
  </si>
  <si>
    <t xml:space="preserve">    Támogatásértékű működési bevétel</t>
  </si>
  <si>
    <t xml:space="preserve">    Támogatásértékű felhalmozási bevétel</t>
  </si>
  <si>
    <t>VII. Kölcsön visszatérülés</t>
  </si>
  <si>
    <t>BEVÉTELEK ÖSSZESEN</t>
  </si>
  <si>
    <t xml:space="preserve">    Normatív, kötött felhasználású támogatás</t>
  </si>
  <si>
    <t xml:space="preserve">    Ingatlan bérbeadásból származó jövedelem</t>
  </si>
  <si>
    <t>VIII. Felújítások</t>
  </si>
  <si>
    <t>VI.   Társadalmi és szociálpolitikai juttatás</t>
  </si>
  <si>
    <t>VII.  Ellátottak pénzbeli juttatásai</t>
  </si>
  <si>
    <t>III.   Dologi és egyéb folyó kiadások</t>
  </si>
  <si>
    <t>II.    Munkaadót terhelő járulékok</t>
  </si>
  <si>
    <t>I.     Személyi juttatás</t>
  </si>
  <si>
    <t>IV.   Pénzeszközátadás, egyéb támogatás</t>
  </si>
  <si>
    <t>V.    Támogatásértékű működési kiadás</t>
  </si>
  <si>
    <t>X.     Kölcsönök nyújtása és törlesztése</t>
  </si>
  <si>
    <t>XI.    Fejlesztési hitel visszafizetés</t>
  </si>
  <si>
    <t>XII.  Céltartalék</t>
  </si>
  <si>
    <t>Módosított előirányzat</t>
  </si>
  <si>
    <t>Teljesítés</t>
  </si>
  <si>
    <t>Eredeti előirányzat</t>
  </si>
  <si>
    <t>Teljesítés %-a</t>
  </si>
  <si>
    <t>ezer Ft-ban</t>
  </si>
  <si>
    <t>2008. I. FÉLÉVI KIADÁSOK</t>
  </si>
  <si>
    <t>2008. I FÉLÉVI BEVÉTELEK</t>
  </si>
  <si>
    <t xml:space="preserve">    Egyéb központi támogatás</t>
  </si>
  <si>
    <t xml:space="preserve">    Központosított előirányzat</t>
  </si>
  <si>
    <t>VIII. Pénzmaradvány</t>
  </si>
  <si>
    <t xml:space="preserve">     Működési pénzmaradvány</t>
  </si>
  <si>
    <t xml:space="preserve">     Felhalmozási pénzmaradvány</t>
  </si>
  <si>
    <t>IX. Előző évi pénzmaradvány átvétel</t>
  </si>
  <si>
    <t>X. Kiegyenlítő bevétel</t>
  </si>
  <si>
    <t xml:space="preserve">       GYES-esek bére + járulékai (2 fő)</t>
  </si>
  <si>
    <t xml:space="preserve">       Energiaáremelés</t>
  </si>
  <si>
    <t xml:space="preserve">       Szemét szállítási díjhátralék</t>
  </si>
  <si>
    <t xml:space="preserve">       Bérpolitikai int. támog. lemondás miatt</t>
  </si>
  <si>
    <t xml:space="preserve">       Felhalmozási céltartalék</t>
  </si>
  <si>
    <t>XIII. Általános tartalék</t>
  </si>
  <si>
    <t xml:space="preserve">XIV. Működési hitel visszafizetés </t>
  </si>
  <si>
    <t>XV. Előző évi pénzmaradvány átadás</t>
  </si>
  <si>
    <t>XVI. Kiegyenlítő kiadások</t>
  </si>
  <si>
    <t>IX.    Beruházások, pü-i befektetések</t>
  </si>
  <si>
    <t>I. tábla</t>
  </si>
  <si>
    <t xml:space="preserve">       Fejlesztések</t>
  </si>
  <si>
    <t xml:space="preserve">       Gépkocsi</t>
  </si>
  <si>
    <t xml:space="preserve">      Rendszeres személyi juttatás</t>
  </si>
  <si>
    <t xml:space="preserve">      Nem rendszeres személyi juttatás</t>
  </si>
  <si>
    <t xml:space="preserve">      Külső személyi juttatás</t>
  </si>
  <si>
    <t xml:space="preserve">      Működési célra</t>
  </si>
  <si>
    <t xml:space="preserve">      Felhalmozási célra</t>
  </si>
  <si>
    <t xml:space="preserve">    CÉDE támogatás (Óvoda)</t>
  </si>
  <si>
    <t xml:space="preserve">    Átvett pénzeszköz működésre</t>
  </si>
  <si>
    <t xml:space="preserve">    Működési bevétel</t>
  </si>
  <si>
    <t>II. tábla</t>
  </si>
  <si>
    <t>Bevételek részletezése intézményenként, címenként, szakfeladatonként</t>
  </si>
  <si>
    <t>2008. I. félév</t>
  </si>
  <si>
    <t>Megnevezés</t>
  </si>
  <si>
    <t>Eredeti ei.</t>
  </si>
  <si>
    <t>Módosított ei.</t>
  </si>
  <si>
    <t xml:space="preserve">Teljesítés </t>
  </si>
  <si>
    <t>Teljesítés       %-a</t>
  </si>
  <si>
    <t>I. Önkormányzat Hivatala</t>
  </si>
  <si>
    <t xml:space="preserve">    Önkormányzati Igazgatás</t>
  </si>
  <si>
    <t>Intézményi működési bev.</t>
  </si>
  <si>
    <t>Támogatásértékű műk-i bev.</t>
  </si>
  <si>
    <t>Támogatásértékű felhalm-i bev.</t>
  </si>
  <si>
    <t>Kölcsön visszatérülés</t>
  </si>
  <si>
    <t>Felhalm. célra átvett pe. háztart-tól</t>
  </si>
  <si>
    <t>Előző évi pénzmaradvány</t>
  </si>
  <si>
    <t xml:space="preserve">    Körzeti Igazgatási tevékenység</t>
  </si>
  <si>
    <t>II. Önkormányzati szakfeladatok</t>
  </si>
  <si>
    <r>
      <t xml:space="preserve">   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Park</t>
    </r>
  </si>
  <si>
    <t>Tám.ért.műk.bev.elk.áll.p.al.</t>
  </si>
  <si>
    <t xml:space="preserve">     Országgyűlési kéviselőválasztás</t>
  </si>
  <si>
    <t>Tám.értékű műk.. bev.kp.ktgv.sz.</t>
  </si>
  <si>
    <t xml:space="preserve">      Szennyvízelvezetés - Viziközmű</t>
  </si>
  <si>
    <t>Felhalm. átvett pe. lakosságtól</t>
  </si>
  <si>
    <t xml:space="preserve">     Háziorvosi szolgálat</t>
  </si>
  <si>
    <r>
      <t xml:space="preserve">Támogatásértékű műk. bev. </t>
    </r>
    <r>
      <rPr>
        <sz val="9"/>
        <rFont val="Times New Roman"/>
        <family val="1"/>
      </rPr>
      <t>(TB)</t>
    </r>
  </si>
  <si>
    <t xml:space="preserve">     Labor</t>
  </si>
  <si>
    <t xml:space="preserve">     Könyvkiadás</t>
  </si>
  <si>
    <r>
      <t xml:space="preserve">  </t>
    </r>
    <r>
      <rPr>
        <i/>
        <sz val="10"/>
        <rFont val="Times New Roman"/>
        <family val="1"/>
      </rPr>
      <t xml:space="preserve">   Egyéb szoc. és gyermekjól. szolg.</t>
    </r>
  </si>
  <si>
    <t xml:space="preserve">     Saját ingatlan hasznosítás</t>
  </si>
  <si>
    <t xml:space="preserve">     Gazdasági és ter.fejl. (ROP)</t>
  </si>
  <si>
    <t>Tám.értékű műk.bev.fejezeti</t>
  </si>
  <si>
    <t xml:space="preserve">     Eseti pénzbeli szoc. ellátás</t>
  </si>
  <si>
    <t>Támogatáértékű műk.bev.</t>
  </si>
  <si>
    <t xml:space="preserve">     Máshová nem sorolt kult. és sportt.</t>
  </si>
  <si>
    <t>Működ.c.pe.átvét.háztart-tól</t>
  </si>
  <si>
    <t xml:space="preserve">    Önkormányzatok elszámolása</t>
  </si>
  <si>
    <t>Előző évi pénzmaradvány átvétel</t>
  </si>
  <si>
    <t>III. Szlovák Önkormányzat</t>
  </si>
  <si>
    <t xml:space="preserve">      Önkormányzati igazgatás</t>
  </si>
  <si>
    <t xml:space="preserve">Intézményi működési bev. </t>
  </si>
  <si>
    <r>
      <t xml:space="preserve">      </t>
    </r>
    <r>
      <rPr>
        <i/>
        <sz val="11"/>
        <rFont val="Times New Roman"/>
        <family val="1"/>
      </rPr>
      <t>Múzeum</t>
    </r>
  </si>
  <si>
    <t>Szolgáltatások ellenértéke</t>
  </si>
  <si>
    <t>Tám.értékű műk.bev. kp.szerv.</t>
  </si>
  <si>
    <t xml:space="preserve">IV. Cigány Kisebbségi Önkorm. </t>
  </si>
  <si>
    <t>Támog. értékű műk. bev</t>
  </si>
  <si>
    <t>V. Szociális Szolgáltató Központ</t>
  </si>
  <si>
    <t xml:space="preserve">     Átm. elh. bizt. Ellát. (Idősek Háza)</t>
  </si>
  <si>
    <t>Tám.értékű műk.bev.elk.áll.p.al.</t>
  </si>
  <si>
    <t xml:space="preserve">     Szociális étkeztetés</t>
  </si>
  <si>
    <t xml:space="preserve">     Szociális foglalkoztatás</t>
  </si>
  <si>
    <t xml:space="preserve">     Családsegítő szolgálat</t>
  </si>
  <si>
    <t xml:space="preserve">     Iskolaegészségügyi ellátás</t>
  </si>
  <si>
    <r>
      <t>Támogatásértékű műk.. bev.</t>
    </r>
    <r>
      <rPr>
        <i/>
        <sz val="9"/>
        <rFont val="Times New Roman"/>
        <family val="1"/>
      </rPr>
      <t>(TB)</t>
    </r>
  </si>
  <si>
    <t xml:space="preserve">     Védőnői szolgálat</t>
  </si>
  <si>
    <r>
      <t xml:space="preserve">Támogatásértékű műk. bev. </t>
    </r>
    <r>
      <rPr>
        <i/>
        <sz val="9"/>
        <rFont val="Times New Roman"/>
        <family val="1"/>
      </rPr>
      <t>(TB)</t>
    </r>
  </si>
  <si>
    <t xml:space="preserve">     Bölcsőde</t>
  </si>
  <si>
    <t>Tám.értékű műk.bev.önk.ktgv.sz.</t>
  </si>
  <si>
    <t xml:space="preserve">    Házi segítségnyújtás</t>
  </si>
  <si>
    <t>VI. Szlovák Két Tanítási Nyelvű</t>
  </si>
  <si>
    <t xml:space="preserve">      Általános Iskola és Óvoda</t>
  </si>
  <si>
    <t>Iskolai oktatás</t>
  </si>
  <si>
    <t xml:space="preserve">       Iskolai étkeztetés</t>
  </si>
  <si>
    <t xml:space="preserve">      HEFOP pályázat</t>
  </si>
  <si>
    <t>Műk.c.tám.ért.bev.</t>
  </si>
  <si>
    <t>Működ.c.pe.átvét</t>
  </si>
  <si>
    <t>Felhalmozásra átvett pe.</t>
  </si>
  <si>
    <t xml:space="preserve">      Iskolai oktatás</t>
  </si>
  <si>
    <t>Tám.ért.műk.bev.kp.ktgv.szerv</t>
  </si>
  <si>
    <t>Óvodai nevelés</t>
  </si>
  <si>
    <t xml:space="preserve">     Óvodai étkeztetés</t>
  </si>
  <si>
    <t>VII.Művelődési Központ</t>
  </si>
  <si>
    <t xml:space="preserve">      Művelődési Központ</t>
  </si>
  <si>
    <t xml:space="preserve">      Könyvtár</t>
  </si>
  <si>
    <r>
      <t xml:space="preserve">      </t>
    </r>
    <r>
      <rPr>
        <i/>
        <sz val="11"/>
        <rFont val="Times New Roman"/>
        <family val="1"/>
      </rPr>
      <t xml:space="preserve">Lapkiadás </t>
    </r>
  </si>
  <si>
    <r>
      <t xml:space="preserve">   </t>
    </r>
    <r>
      <rPr>
        <i/>
        <sz val="11"/>
        <rFont val="Times New Roman"/>
        <family val="1"/>
      </rPr>
      <t xml:space="preserve">   Komlós TV</t>
    </r>
  </si>
  <si>
    <t>VIII. Alapfokú Művészetokt.</t>
  </si>
  <si>
    <t xml:space="preserve">       Intézmény</t>
  </si>
  <si>
    <t>IX. J. J. Ált.  Iskola és Gimn.</t>
  </si>
  <si>
    <t>Támogatásért. műk. bev.</t>
  </si>
  <si>
    <t>Előző évi kiutalatlan támogatás</t>
  </si>
  <si>
    <t>Működési pénzmaradvány</t>
  </si>
  <si>
    <t xml:space="preserve">      Gimnázium - nappali tagozat</t>
  </si>
  <si>
    <t>Támogatásért. működési bev.</t>
  </si>
  <si>
    <t xml:space="preserve">      Gimnázium - esti  tagozat</t>
  </si>
  <si>
    <t xml:space="preserve">      Intézményi étkeztetés</t>
  </si>
  <si>
    <t xml:space="preserve">      Kollégiumi étkeztetés</t>
  </si>
  <si>
    <r>
      <t xml:space="preserve">      </t>
    </r>
    <r>
      <rPr>
        <i/>
        <sz val="11"/>
        <rFont val="Times New Roman"/>
        <family val="1"/>
      </rPr>
      <t>HEFOP pályázat</t>
    </r>
  </si>
  <si>
    <t>X. Állati Hulladékkezelési Társulás</t>
  </si>
  <si>
    <t>Felhalmozási és tőkejell. bev.</t>
  </si>
  <si>
    <t>Támogatásért. műk. bevétel</t>
  </si>
  <si>
    <t>Támogatásért. felhalm. bevétel</t>
  </si>
  <si>
    <t>Előző évi pénzmaradvány átvét</t>
  </si>
  <si>
    <t>XI. Önkormányzati feladatra nem tervezett elszámolás</t>
  </si>
  <si>
    <t xml:space="preserve">      Önkorm. sajátos működ.bev.</t>
  </si>
  <si>
    <t>Iparűzési adó</t>
  </si>
  <si>
    <t>Idegenforgalmi adó</t>
  </si>
  <si>
    <t>Pótlékok, bírságok</t>
  </si>
  <si>
    <t>Gépjárműadó</t>
  </si>
  <si>
    <t>Termőföld bérbeadás</t>
  </si>
  <si>
    <t>Talajterhelési díj</t>
  </si>
  <si>
    <t xml:space="preserve">    </t>
  </si>
  <si>
    <t>SZJA helyben maradó rész</t>
  </si>
  <si>
    <t>SZJA jöv. különbség mérs.</t>
  </si>
  <si>
    <t>Egyéb sajátos bevétel</t>
  </si>
  <si>
    <t xml:space="preserve">     Lakbér</t>
  </si>
  <si>
    <t xml:space="preserve">     Helyiségbér</t>
  </si>
  <si>
    <t xml:space="preserve">     Földhaszonbér</t>
  </si>
  <si>
    <t xml:space="preserve">     Bírságok(Körny.véd.,építési, tűzvéd.)</t>
  </si>
  <si>
    <t xml:space="preserve">     Egyéb </t>
  </si>
  <si>
    <t xml:space="preserve">     Önkormányzat sajátos</t>
  </si>
  <si>
    <t xml:space="preserve">     felhalmozási és tőkejellegű bev.</t>
  </si>
  <si>
    <t>Egyéb önkorm. vagyon bérbead.</t>
  </si>
  <si>
    <t>Kommunális adó</t>
  </si>
  <si>
    <t xml:space="preserve">     Önkormányzati ktgvetési tám.</t>
  </si>
  <si>
    <t>Normatív állami hozzájárulás</t>
  </si>
  <si>
    <t>Normatív kötött felh. támogatás</t>
  </si>
  <si>
    <t xml:space="preserve">     Rendszeres szoc. segély </t>
  </si>
  <si>
    <t xml:space="preserve">     Időskorúak járadéka</t>
  </si>
  <si>
    <t xml:space="preserve">     Ápolási díj</t>
  </si>
  <si>
    <t xml:space="preserve">     Lakásfenntartási támogatás</t>
  </si>
  <si>
    <t xml:space="preserve">    Közcélú foglalkoztatás</t>
  </si>
  <si>
    <t xml:space="preserve">     Szociális továbbképzés</t>
  </si>
  <si>
    <t xml:space="preserve">     Pedagógus szakvizsga és továbbk.</t>
  </si>
  <si>
    <t>TEKI támogatás</t>
  </si>
  <si>
    <t xml:space="preserve">     Szlovák iskola rekonstrukció</t>
  </si>
  <si>
    <t>CÉDE támogatás</t>
  </si>
  <si>
    <r>
      <t xml:space="preserve"> </t>
    </r>
    <r>
      <rPr>
        <i/>
        <sz val="11"/>
        <rFont val="Times New Roman"/>
        <family val="1"/>
      </rPr>
      <t xml:space="preserve">  céljell. decentralizált támog.</t>
    </r>
  </si>
  <si>
    <t>Központosított előirányzat</t>
  </si>
  <si>
    <t xml:space="preserve">   Kisbebbségi önkm. műk.ált támog</t>
  </si>
  <si>
    <t xml:space="preserve">   Közműfejlesztési támogatás</t>
  </si>
  <si>
    <t xml:space="preserve">   Vizitdíj támogatás</t>
  </si>
  <si>
    <t xml:space="preserve">   Nyári étkeztetési támogatás</t>
  </si>
  <si>
    <t xml:space="preserve">   2008. évi bérpol.int.támogatás</t>
  </si>
  <si>
    <t xml:space="preserve">   Könyvtári érd.növ.támog.</t>
  </si>
  <si>
    <t>Egyéb központi támogatás</t>
  </si>
  <si>
    <t xml:space="preserve">   Eseti keresetkiegészítés</t>
  </si>
  <si>
    <t xml:space="preserve">   2007. évi 13. havi ill.támogatása</t>
  </si>
  <si>
    <t>XII.Kiegyenlítő bevétel</t>
  </si>
  <si>
    <t>III. tábla</t>
  </si>
  <si>
    <t>MŰKÖDÉSI BEVÉTELEK</t>
  </si>
  <si>
    <t>részletezése</t>
  </si>
  <si>
    <t>I.        Önkormányzat Hivatala</t>
  </si>
  <si>
    <t xml:space="preserve">            Önkormányzati Igazgatás</t>
  </si>
  <si>
    <t xml:space="preserve">            Körzeti Igazgatási tevékenység</t>
  </si>
  <si>
    <t>II.       Önkormányzati Szakfeladatok</t>
  </si>
  <si>
    <r>
      <t xml:space="preserve">             </t>
    </r>
    <r>
      <rPr>
        <sz val="13"/>
        <rFont val="Times New Roman"/>
        <family val="1"/>
      </rPr>
      <t>Háziorvosi szolgálat</t>
    </r>
  </si>
  <si>
    <r>
      <t xml:space="preserve">       </t>
    </r>
    <r>
      <rPr>
        <sz val="13"/>
        <rFont val="Times New Roman"/>
        <family val="1"/>
      </rPr>
      <t xml:space="preserve">      Labor</t>
    </r>
  </si>
  <si>
    <t xml:space="preserve">             Könyvkiadás</t>
  </si>
  <si>
    <t xml:space="preserve">             Egyéb szociális és gyermekjóléti szolgáltatás</t>
  </si>
  <si>
    <t xml:space="preserve">             Saját ingatlan hasznosítás</t>
  </si>
  <si>
    <t xml:space="preserve">             Gazdasági és területfejl. feladatok (ROP)</t>
  </si>
  <si>
    <t xml:space="preserve">             Eseti pénzbeni ellátás</t>
  </si>
  <si>
    <t xml:space="preserve">             Máshová nem sorolt kult. és sporttevékenység</t>
  </si>
  <si>
    <t>III.     Szlovák Önkormányzat</t>
  </si>
  <si>
    <t xml:space="preserve">            Igazgatás</t>
  </si>
  <si>
    <t xml:space="preserve">            Múzeum</t>
  </si>
  <si>
    <t xml:space="preserve">IV.    Cigány Kisebbségi Önkormányzat </t>
  </si>
  <si>
    <t>V.      Szociális Szolgáltató Központ</t>
  </si>
  <si>
    <t xml:space="preserve">            Idősek Háza</t>
  </si>
  <si>
    <t xml:space="preserve">            Családsegítő szolgálat</t>
  </si>
  <si>
    <t xml:space="preserve">            Szociális étkeztetés</t>
  </si>
  <si>
    <t xml:space="preserve">            Bölcsőde</t>
  </si>
  <si>
    <t xml:space="preserve">            Házi segítségnyújtás</t>
  </si>
  <si>
    <t>VI.    Szlovák Két Tanítási Nyelvű Ált. Isk. és Óvoda</t>
  </si>
  <si>
    <t xml:space="preserve">    Szlovák Iskola</t>
  </si>
  <si>
    <t xml:space="preserve">            Szlovák Iskolai étkeztetés</t>
  </si>
  <si>
    <t xml:space="preserve">            Szlovák Iskolai oktatás</t>
  </si>
  <si>
    <t xml:space="preserve">            HEFOP pályázat</t>
  </si>
  <si>
    <t xml:space="preserve">    Óvoda</t>
  </si>
  <si>
    <r>
      <t xml:space="preserve">            </t>
    </r>
    <r>
      <rPr>
        <sz val="13"/>
        <rFont val="Times New Roman"/>
        <family val="1"/>
      </rPr>
      <t>Óvodai étkeztetés</t>
    </r>
  </si>
  <si>
    <t>VII.   Művelődési Központ</t>
  </si>
  <si>
    <t xml:space="preserve">            Művelődési  Központ tevékenysége</t>
  </si>
  <si>
    <t xml:space="preserve">            Könyvtári tevékenység</t>
  </si>
  <si>
    <t xml:space="preserve">            Lapkiadás </t>
  </si>
  <si>
    <t xml:space="preserve">            Komlós Tv. </t>
  </si>
  <si>
    <t>VIII.  Alapfokú Művészetoktatási Intézmény</t>
  </si>
  <si>
    <t>IX.     Jankó János Általános Iskola és Gimnázium</t>
  </si>
  <si>
    <t xml:space="preserve">            Általános iskolai oktatás</t>
  </si>
  <si>
    <t xml:space="preserve">            Gimnázium - Nappali tagozat</t>
  </si>
  <si>
    <t xml:space="preserve">            Gimnázium - Esti tagozat</t>
  </si>
  <si>
    <t xml:space="preserve">            Intézményi étkeztetés</t>
  </si>
  <si>
    <t xml:space="preserve">            Kollégiumi étkeztetés</t>
  </si>
  <si>
    <t>V. tábla</t>
  </si>
  <si>
    <t>FELHALMOZÁSI BEVÉTELEK</t>
  </si>
  <si>
    <t xml:space="preserve">2008. I. félév </t>
  </si>
  <si>
    <t>eredeti ei</t>
  </si>
  <si>
    <t>Módosított</t>
  </si>
  <si>
    <r>
      <t xml:space="preserve">Önkormányzatok Költségvetési tám. </t>
    </r>
    <r>
      <rPr>
        <sz val="12"/>
        <rFont val="Times New Roman"/>
        <family val="1"/>
      </rPr>
      <t>Szlovák Iskola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TEKI  támog.</t>
    </r>
  </si>
  <si>
    <t>Állati hulladék-kezelés</t>
  </si>
  <si>
    <r>
      <t xml:space="preserve">       </t>
    </r>
    <r>
      <rPr>
        <sz val="12"/>
        <rFont val="Times New Roman"/>
        <family val="1"/>
      </rPr>
      <t xml:space="preserve">  - KIOP pályázat UNIÓS támogatás</t>
    </r>
  </si>
  <si>
    <r>
      <t xml:space="preserve">       </t>
    </r>
    <r>
      <rPr>
        <sz val="12"/>
        <rFont val="Times New Roman"/>
        <family val="1"/>
      </rPr>
      <t xml:space="preserve">  - KIOP pályázat Magyar Államtól fejlesztési támogatás</t>
    </r>
  </si>
  <si>
    <t xml:space="preserve">         - BM önerő</t>
  </si>
  <si>
    <t xml:space="preserve">         - Társulási tagoktól átvett pénz</t>
  </si>
  <si>
    <r>
      <t>Óvoda</t>
    </r>
    <r>
      <rPr>
        <sz val="12"/>
        <rFont val="Times New Roman"/>
        <family val="1"/>
      </rPr>
      <t xml:space="preserve"> I. ütem CÉDE támogatás</t>
    </r>
  </si>
  <si>
    <r>
      <t>Viziközmű</t>
    </r>
    <r>
      <rPr>
        <sz val="12"/>
        <rFont val="Times New Roman"/>
        <family val="1"/>
      </rPr>
      <t xml:space="preserve"> lakosságtól átvett pénzeszköz</t>
    </r>
  </si>
  <si>
    <r>
      <t xml:space="preserve">Szlovák Iskola </t>
    </r>
    <r>
      <rPr>
        <sz val="12"/>
        <rFont val="Times New Roman"/>
        <family val="1"/>
      </rPr>
      <t>HEFOP</t>
    </r>
  </si>
  <si>
    <r>
      <t>Felhalmozási és tőkejellegű</t>
    </r>
    <r>
      <rPr>
        <sz val="12"/>
        <rFont val="Times New Roman"/>
        <family val="1"/>
      </rPr>
      <t xml:space="preserve"> bevétel (bérbeadás, kommunális adó)</t>
    </r>
  </si>
  <si>
    <r>
      <t xml:space="preserve">Lakáshoz jutás </t>
    </r>
    <r>
      <rPr>
        <sz val="12"/>
        <rFont val="Times New Roman"/>
        <family val="1"/>
      </rPr>
      <t>(2007 évi) normatíva 100%-a</t>
    </r>
  </si>
  <si>
    <r>
      <t xml:space="preserve">Központosított előirányzat </t>
    </r>
    <r>
      <rPr>
        <sz val="12"/>
        <rFont val="Times New Roman"/>
        <family val="1"/>
      </rPr>
      <t>viziközmű hozzájárulás utáni támogatás</t>
    </r>
  </si>
  <si>
    <t>Felhalmozási pénzmaradvány</t>
  </si>
  <si>
    <t>FELHALMOZÁSI BEVÉTEL ÖSSZESEN:</t>
  </si>
  <si>
    <t>FELHALMOZÁSI KIADÁSOK</t>
  </si>
  <si>
    <r>
      <t xml:space="preserve">Óvoda </t>
    </r>
    <r>
      <rPr>
        <sz val="12"/>
        <rFont val="Times New Roman"/>
        <family val="1"/>
      </rPr>
      <t xml:space="preserve">I ütem </t>
    </r>
  </si>
  <si>
    <r>
      <t xml:space="preserve">Óvoda </t>
    </r>
    <r>
      <rPr>
        <sz val="12"/>
        <rFont val="Times New Roman"/>
        <family val="1"/>
      </rPr>
      <t>II ütem pályázati önerő</t>
    </r>
  </si>
  <si>
    <r>
      <t xml:space="preserve">Óvoda </t>
    </r>
    <r>
      <rPr>
        <sz val="12"/>
        <rFont val="Times New Roman"/>
        <family val="1"/>
      </rPr>
      <t>II. ütem magas tetőre</t>
    </r>
  </si>
  <si>
    <r>
      <t xml:space="preserve">Művelődési Központ </t>
    </r>
    <r>
      <rPr>
        <sz val="12"/>
        <rFont val="Times New Roman"/>
        <family val="1"/>
      </rPr>
      <t>felújítás I. ütem pályázati önerő</t>
    </r>
  </si>
  <si>
    <t>FELÚJÍTÁSOK ÖSSZESEN:</t>
  </si>
  <si>
    <r>
      <t xml:space="preserve">Szlovák Iskola </t>
    </r>
    <r>
      <rPr>
        <sz val="12"/>
        <rFont val="Times New Roman"/>
        <family val="1"/>
      </rPr>
      <t>HEFOP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pályázat számítógépes vásárlás</t>
    </r>
  </si>
  <si>
    <r>
      <t>Önkormányzati Igazgatás</t>
    </r>
    <r>
      <rPr>
        <sz val="12"/>
        <rFont val="Times New Roman"/>
        <family val="1"/>
      </rPr>
      <t xml:space="preserve"> Szlovák Iskola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rekonstrukció </t>
    </r>
  </si>
  <si>
    <r>
      <t xml:space="preserve">Tűzoltó Köztestület pályázati önrész </t>
    </r>
    <r>
      <rPr>
        <sz val="12"/>
        <rFont val="Times New Roman"/>
        <family val="1"/>
      </rPr>
      <t>(fecskendő)</t>
    </r>
  </si>
  <si>
    <r>
      <t xml:space="preserve">Szennyvíztisztító és csatorna </t>
    </r>
    <r>
      <rPr>
        <sz val="12"/>
        <rFont val="Times New Roman"/>
        <family val="1"/>
      </rPr>
      <t>hálózati tervek készítése</t>
    </r>
    <r>
      <rPr>
        <b/>
        <sz val="12"/>
        <rFont val="Times New Roman"/>
        <family val="1"/>
      </rPr>
      <t xml:space="preserve"> </t>
    </r>
  </si>
  <si>
    <r>
      <t xml:space="preserve">Szennyvíztisztító és csatorna </t>
    </r>
    <r>
      <rPr>
        <sz val="12"/>
        <rFont val="Times New Roman"/>
        <family val="1"/>
      </rPr>
      <t>hálózat vízjogi eng. terv dokument.</t>
    </r>
  </si>
  <si>
    <t>Utak építése pályázati önerő</t>
  </si>
  <si>
    <t>Belvízrendezés pályázati önerő</t>
  </si>
  <si>
    <r>
      <t xml:space="preserve">Belvízelvezetés </t>
    </r>
    <r>
      <rPr>
        <sz val="12"/>
        <rFont val="Times New Roman"/>
        <family val="1"/>
      </rPr>
      <t>vízjogi engedély terv</t>
    </r>
  </si>
  <si>
    <r>
      <t xml:space="preserve">Beruházások </t>
    </r>
    <r>
      <rPr>
        <sz val="12"/>
        <rFont val="Times New Roman"/>
        <family val="1"/>
      </rPr>
      <t>tervezési díja(közösségi közl.fejl.kapcs.tervek)</t>
    </r>
  </si>
  <si>
    <r>
      <t xml:space="preserve">Információs táblák </t>
    </r>
    <r>
      <rPr>
        <sz val="12"/>
        <rFont val="Times New Roman"/>
        <family val="1"/>
      </rPr>
      <t>pályázati önerő</t>
    </r>
  </si>
  <si>
    <r>
      <t xml:space="preserve">Bajcsy u. 6. és Epres tér </t>
    </r>
    <r>
      <rPr>
        <sz val="12"/>
        <rFont val="Times New Roman"/>
        <family val="1"/>
      </rPr>
      <t>tervezési és műszaki dokumentáció</t>
    </r>
  </si>
  <si>
    <t>BERUHÁZÁSOK ÖSSZESEN:</t>
  </si>
  <si>
    <t>Felhalmozási céltartalék</t>
  </si>
  <si>
    <t>Felhalmozási pe. átadás (Lakáshoz jutók támogatása)</t>
  </si>
  <si>
    <t>Viziközmű hozzájárulás utáni támogatás lakosságnak</t>
  </si>
  <si>
    <t>Fejlesztési hitel visszafizetés</t>
  </si>
  <si>
    <t xml:space="preserve">            Fejlesztések (Fürdő, stb.)          </t>
  </si>
  <si>
    <t xml:space="preserve">            Gépkocsi                                     </t>
  </si>
  <si>
    <t>Fejlesztési hitel kamata (Műk. kiad.-nál tervezett egyéb folyó kiad)</t>
  </si>
  <si>
    <t xml:space="preserve">            Fejlesztések (Fürdő, stb)             </t>
  </si>
  <si>
    <t xml:space="preserve">            Gépkocsi                                       </t>
  </si>
  <si>
    <t>FELHALMOZÁSI KIADÁSOK ÖSSZESEN:</t>
  </si>
  <si>
    <t>VI. tábla</t>
  </si>
  <si>
    <t>Pénzeszköz átadás, egyéb támogatás</t>
  </si>
  <si>
    <t>2008. I félév</t>
  </si>
  <si>
    <t>Működési pe. átadás a Rózsa Fürdő Kht-nak közhasznú tev.-re</t>
  </si>
  <si>
    <t>Működési pe. átadás a Rózsa Fürdő Kht-nak Fürdő működtetésre</t>
  </si>
  <si>
    <t>Civil szervezeteknek átadott pénzeszköz</t>
  </si>
  <si>
    <t>Civil szervezetek támogatása képviselői felajánlásból</t>
  </si>
  <si>
    <t>Lakáshoz jutók támogatása</t>
  </si>
  <si>
    <t>Viziközmű hozzájárulási támog. Lakosságnak</t>
  </si>
  <si>
    <t>Evangélikus Egyház</t>
  </si>
  <si>
    <t>Római Katolikus Egyház</t>
  </si>
  <si>
    <t>Orosháza Helios Alapítvány</t>
  </si>
  <si>
    <t>Rádió Weekend rendezvények támogatása</t>
  </si>
  <si>
    <t>Autó Sport Egyesület</t>
  </si>
  <si>
    <t>Egyéb</t>
  </si>
  <si>
    <t>Összesen:</t>
  </si>
  <si>
    <t xml:space="preserve"> </t>
  </si>
  <si>
    <t>Támogatásértékű működési kiadás</t>
  </si>
  <si>
    <r>
      <t>Egyébb szociális és gyermekjóléti szolg.</t>
    </r>
    <r>
      <rPr>
        <sz val="13"/>
        <rFont val="Times New Roman"/>
        <family val="1"/>
      </rPr>
      <t xml:space="preserve"> állami gond. díjak átad.</t>
    </r>
  </si>
  <si>
    <r>
      <t>Önkormányzati Igazgatás</t>
    </r>
    <r>
      <rPr>
        <sz val="13"/>
        <rFont val="Times New Roman"/>
        <family val="1"/>
      </rPr>
      <t xml:space="preserve"> -  Gyomai üdülő fenntartására</t>
    </r>
  </si>
  <si>
    <t>Ellátottak juttatásai</t>
  </si>
  <si>
    <t xml:space="preserve">Alapfokú Művészetoktatási Intézmény    </t>
  </si>
  <si>
    <t xml:space="preserve">                 - tanulói tandíjkedvezmény</t>
  </si>
  <si>
    <t>Szlovák Két Tanítási Nyelvű Általános Iskola és Óvoda</t>
  </si>
  <si>
    <t xml:space="preserve">                 - tanulói tankönyv kedvezmény</t>
  </si>
  <si>
    <t>J.J. Általános Iskola és Gimnázium</t>
  </si>
  <si>
    <t xml:space="preserve">                 - gimnáziumi ösztöndíj</t>
  </si>
  <si>
    <t xml:space="preserve">                 - útravaló program</t>
  </si>
  <si>
    <t>Szlovák Önkormányzat</t>
  </si>
  <si>
    <t xml:space="preserve">                 - nyelvvizsga támogatás</t>
  </si>
  <si>
    <t>VII. tábla</t>
  </si>
  <si>
    <t>Civil szervezetek támogatása</t>
  </si>
  <si>
    <t>Civil szervezet megnevezése</t>
  </si>
  <si>
    <t>Mód. ei.</t>
  </si>
  <si>
    <t>%-a</t>
  </si>
  <si>
    <t>Boldog Mosolyért Alapítvány</t>
  </si>
  <si>
    <t>Gála Kulturális Egyesület</t>
  </si>
  <si>
    <t xml:space="preserve">"Iskoláért a jövő Polgáráért" Alapítvány </t>
  </si>
  <si>
    <t xml:space="preserve">"Komlós" Bűnmegelőzési és Önvédelmi Egyesület </t>
  </si>
  <si>
    <t xml:space="preserve">Komlósi Szlovákok Szervezete </t>
  </si>
  <si>
    <t>Magyar Vörösk. Orosházi Területi Szervez.Tk-i Alapsz.</t>
  </si>
  <si>
    <t>Mozgáskorlátozottak Tótkomlósi Egyesület</t>
  </si>
  <si>
    <t xml:space="preserve">Nagycsaládosok Tótkomlósi Egyesülete </t>
  </si>
  <si>
    <t xml:space="preserve">Önkéntes Tűzoltó Egyesület Tótkomlós </t>
  </si>
  <si>
    <t>Száraz-Ér Társaság Term. és Körny. Egyesület</t>
  </si>
  <si>
    <t>Tótkomlós és Vonzáskörzete közbiztonságáért Alapítvány</t>
  </si>
  <si>
    <t xml:space="preserve">Tótkomlós Fúvószenei Kultúrájáért Alapítvány </t>
  </si>
  <si>
    <t>Tótkomlós Polgárosodásáért Egyesület</t>
  </si>
  <si>
    <t>Tótkomlós Turizmusáért  Egyesület</t>
  </si>
  <si>
    <t xml:space="preserve">Tótkomlósi Rozmár Szenior Úszó Klub Egyesület </t>
  </si>
  <si>
    <t xml:space="preserve">Tótkomlósi Torna Club </t>
  </si>
  <si>
    <t xml:space="preserve">Tótkomlósi Úszó Egyesület </t>
  </si>
  <si>
    <t>Tótkomlósi Városvédő Egyesület</t>
  </si>
  <si>
    <t xml:space="preserve">Városi Nyugdíjas Klub </t>
  </si>
  <si>
    <t>Tóth-boys futócsapat</t>
  </si>
  <si>
    <t>Orosházi Lovas Egyesület</t>
  </si>
  <si>
    <t>Összesen</t>
  </si>
  <si>
    <t>VIII. tábla</t>
  </si>
  <si>
    <t>Társadalmi és szociálpolitikai juttatás részletezése</t>
  </si>
  <si>
    <t>Önkormányzatok által folyósított ellátások</t>
  </si>
  <si>
    <t xml:space="preserve"> Megnevezése</t>
  </si>
  <si>
    <t>Rendszeres szociális pénzbeli ellátások</t>
  </si>
  <si>
    <t xml:space="preserve">Időskorúak járadéka                                              </t>
  </si>
  <si>
    <t xml:space="preserve">Normatív ápolási díj                                       </t>
  </si>
  <si>
    <t>Normatív lakásfenntartási támogatás</t>
  </si>
  <si>
    <t>Önkormányzati szabályozású lakásfenntartási támogatás</t>
  </si>
  <si>
    <t>67 %-ban csökkent munkaképességű rendszeres szociális segélye</t>
  </si>
  <si>
    <t>Rendszeres szociális segély kereső tevékenység mellett</t>
  </si>
  <si>
    <t>Munkanélküli ellátások</t>
  </si>
  <si>
    <t>Tartós munkanélküliek rendszeres szociális segélye</t>
  </si>
  <si>
    <t>Eseti pénzbeli szociális ellátás</t>
  </si>
  <si>
    <t>Átmeneti segély</t>
  </si>
  <si>
    <t>Temetési segély</t>
  </si>
  <si>
    <t>Köztemetés</t>
  </si>
  <si>
    <t>Méltányossági közgyógy igazolvány</t>
  </si>
  <si>
    <t>Felnőttek természetbeni ellátása</t>
  </si>
  <si>
    <t>Cigány Kisebbs. Önkormányzat felnőttek természetbeni ellátása</t>
  </si>
  <si>
    <t>Eseti pénzbeli gyermekvédelmi ellátás</t>
  </si>
  <si>
    <t>Rendkívüli gyermekvédelmi támogatás</t>
  </si>
  <si>
    <t>Gyermekek természetbeni ellátása</t>
  </si>
  <si>
    <t>Gyermekek nyári étkeztetése</t>
  </si>
  <si>
    <t>Önkormányzat által folyósított ellátás összesen</t>
  </si>
  <si>
    <t>Egyéb pénzbeli juttatások</t>
  </si>
  <si>
    <t>Eseti pénzbeli  szociális ellátás</t>
  </si>
  <si>
    <t>Mozgáskorlátozottak közlekedési támogatása</t>
  </si>
  <si>
    <r>
      <t xml:space="preserve">Felsőoktatási tanulók ösztöndíja </t>
    </r>
    <r>
      <rPr>
        <sz val="11"/>
        <rFont val="Times New Roman"/>
        <family val="1"/>
      </rPr>
      <t>(Bursa Hungarica)</t>
    </r>
  </si>
  <si>
    <t>Vizitdíj támogatás</t>
  </si>
  <si>
    <t>Egyéb pénzbeli juttatás összesen</t>
  </si>
  <si>
    <t>VÉGÖSSZESEN</t>
  </si>
  <si>
    <t>IX. tábla</t>
  </si>
  <si>
    <t>Bevétel</t>
  </si>
  <si>
    <t>Igazgatás</t>
  </si>
  <si>
    <t xml:space="preserve">  I. Működési bevétel</t>
  </si>
  <si>
    <t xml:space="preserve">       Szolgáltatások ellenértéke (jegyeladás)</t>
  </si>
  <si>
    <t xml:space="preserve">       Működésre átvett pénzeszköz</t>
  </si>
  <si>
    <t xml:space="preserve">       Továbbszámlázott szolgáltatás</t>
  </si>
  <si>
    <t xml:space="preserve"> II. Önkormányzati támogatás</t>
  </si>
  <si>
    <t xml:space="preserve">       ebből központosított előirányzat</t>
  </si>
  <si>
    <t>III. Támogatás értékű működési bevétel</t>
  </si>
  <si>
    <t>Múzeum</t>
  </si>
  <si>
    <t>Szlovák Önkormányzat összesen</t>
  </si>
  <si>
    <t>Kiadás</t>
  </si>
  <si>
    <t xml:space="preserve">  I. Személyi juttatás</t>
  </si>
  <si>
    <t xml:space="preserve">         Állományba nem tartozók juttatásai</t>
  </si>
  <si>
    <t xml:space="preserve">         Külső személyi juttatás    </t>
  </si>
  <si>
    <t xml:space="preserve"> II. Munkaadót terhelő járulékok</t>
  </si>
  <si>
    <t>III. Dologi és egyéb folyó kiadás</t>
  </si>
  <si>
    <t>IV. Egyéb pénzbeli juttatás</t>
  </si>
  <si>
    <t>X. tábla</t>
  </si>
  <si>
    <t>Cigány Kisebbségi Önkormányzat</t>
  </si>
  <si>
    <t>bevételei és kiadásai</t>
  </si>
  <si>
    <t>Bevételek</t>
  </si>
  <si>
    <t>I.    Működési bevétel</t>
  </si>
  <si>
    <t>II.  Önkormányzati támogatás</t>
  </si>
  <si>
    <t>IV. Előző évi pénzmaradvány igénybevétel</t>
  </si>
  <si>
    <t>Kiadások</t>
  </si>
  <si>
    <t>I.   Személyi juttatás</t>
  </si>
  <si>
    <t xml:space="preserve">         Rendszeres személyi juttatás</t>
  </si>
  <si>
    <t>II.  Munkaadót terhelő járulékok</t>
  </si>
  <si>
    <t>III. Dologi és folyó kiadás</t>
  </si>
  <si>
    <t>XI. tábla</t>
  </si>
  <si>
    <t xml:space="preserve">Tótkomlós és térsége állati hulladék-kezelési </t>
  </si>
  <si>
    <t xml:space="preserve">Önkormányzati Társulás    </t>
  </si>
  <si>
    <t>Bevételei és Kiadásai</t>
  </si>
  <si>
    <t>BEVÉTELEK</t>
  </si>
  <si>
    <r>
      <t xml:space="preserve">I.    Felügyeleti szervtől kapott támog. </t>
    </r>
    <r>
      <rPr>
        <sz val="11"/>
        <rFont val="Times New Roman"/>
        <family val="1"/>
      </rPr>
      <t xml:space="preserve">(önkormányzati   </t>
    </r>
  </si>
  <si>
    <t xml:space="preserve">       támogatás működésre 134 e, felhalmozásra 468 e)</t>
  </si>
  <si>
    <t>II. Intézményi működési bevétel</t>
  </si>
  <si>
    <t xml:space="preserve">II.  Támogatásértékű működési bevétel </t>
  </si>
  <si>
    <t xml:space="preserve">III. Támogatásértékű felhalm. bevétel </t>
  </si>
  <si>
    <t>IV.  Felhalmozásra átvett pénzeszköz EU-tól</t>
  </si>
  <si>
    <t>V. Előző évi pénzmaradvány átvétel</t>
  </si>
  <si>
    <t>VI. Előző évi pénzmaradvány</t>
  </si>
  <si>
    <t xml:space="preserve"> ÖSSZESEN</t>
  </si>
  <si>
    <t>KIADÁSOK</t>
  </si>
  <si>
    <t>I.    Személyi juttatás</t>
  </si>
  <si>
    <t xml:space="preserve">III. Dologi és egyéb folyó kiadás </t>
  </si>
  <si>
    <t>IV. Beruházások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</si>
</sst>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1">
    <font>
      <sz val="10"/>
      <name val="Arial"/>
      <family val="0"/>
    </font>
    <font>
      <sz val="13"/>
      <name val="Times New Roman"/>
      <family val="1"/>
    </font>
    <font>
      <b/>
      <i/>
      <sz val="16"/>
      <name val="Tahoma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6"/>
      <name val="Times New Roman"/>
      <family val="1"/>
    </font>
    <font>
      <b/>
      <i/>
      <sz val="13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sz val="13"/>
      <name val="Arial"/>
      <family val="0"/>
    </font>
    <font>
      <b/>
      <sz val="14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3" fillId="0" borderId="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8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7" fillId="0" borderId="15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13" fillId="0" borderId="16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lef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15" fillId="0" borderId="18" xfId="0" applyFont="1" applyBorder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2" fontId="14" fillId="0" borderId="19" xfId="0" applyNumberFormat="1" applyFont="1" applyBorder="1" applyAlignment="1">
      <alignment/>
    </xf>
    <xf numFmtId="0" fontId="7" fillId="0" borderId="15" xfId="0" applyFont="1" applyBorder="1" applyAlignment="1">
      <alignment vertical="center" wrapText="1"/>
    </xf>
    <xf numFmtId="2" fontId="7" fillId="0" borderId="19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13" fillId="0" borderId="15" xfId="0" applyFont="1" applyBorder="1" applyAlignment="1">
      <alignment vertical="center" wrapText="1"/>
    </xf>
    <xf numFmtId="2" fontId="7" fillId="0" borderId="18" xfId="0" applyNumberFormat="1" applyFont="1" applyBorder="1" applyAlignment="1">
      <alignment/>
    </xf>
    <xf numFmtId="4" fontId="13" fillId="0" borderId="17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right" vertical="top" wrapText="1"/>
    </xf>
    <xf numFmtId="2" fontId="8" fillId="0" borderId="21" xfId="0" applyNumberFormat="1" applyFont="1" applyBorder="1" applyAlignment="1">
      <alignment/>
    </xf>
    <xf numFmtId="0" fontId="16" fillId="0" borderId="2" xfId="0" applyFont="1" applyBorder="1" applyAlignment="1">
      <alignment vertical="top" wrapText="1"/>
    </xf>
    <xf numFmtId="3" fontId="16" fillId="0" borderId="2" xfId="0" applyNumberFormat="1" applyFont="1" applyBorder="1" applyAlignment="1">
      <alignment horizontal="right" vertical="top" wrapText="1"/>
    </xf>
    <xf numFmtId="2" fontId="16" fillId="0" borderId="21" xfId="0" applyNumberFormat="1" applyFont="1" applyBorder="1" applyAlignment="1">
      <alignment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0" fontId="8" fillId="0" borderId="16" xfId="0" applyFont="1" applyBorder="1" applyAlignment="1">
      <alignment vertical="top" wrapText="1"/>
    </xf>
    <xf numFmtId="3" fontId="8" fillId="0" borderId="16" xfId="0" applyNumberFormat="1" applyFont="1" applyBorder="1" applyAlignment="1">
      <alignment horizontal="right" wrapText="1"/>
    </xf>
    <xf numFmtId="3" fontId="16" fillId="0" borderId="16" xfId="0" applyNumberFormat="1" applyFont="1" applyBorder="1" applyAlignment="1">
      <alignment horizontal="right" wrapText="1"/>
    </xf>
    <xf numFmtId="0" fontId="16" fillId="0" borderId="16" xfId="0" applyFont="1" applyBorder="1" applyAlignment="1">
      <alignment vertical="top" wrapText="1"/>
    </xf>
    <xf numFmtId="3" fontId="16" fillId="0" borderId="16" xfId="0" applyNumberFormat="1" applyFont="1" applyFill="1" applyBorder="1" applyAlignment="1">
      <alignment horizontal="right" wrapText="1"/>
    </xf>
    <xf numFmtId="3" fontId="16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/>
    </xf>
    <xf numFmtId="3" fontId="16" fillId="0" borderId="16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 wrapText="1"/>
    </xf>
    <xf numFmtId="0" fontId="17" fillId="0" borderId="2" xfId="0" applyFont="1" applyBorder="1" applyAlignment="1">
      <alignment vertical="top" wrapText="1"/>
    </xf>
    <xf numFmtId="3" fontId="8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3" fontId="8" fillId="0" borderId="16" xfId="0" applyNumberFormat="1" applyFont="1" applyBorder="1" applyAlignment="1">
      <alignment horizontal="right" wrapText="1"/>
    </xf>
    <xf numFmtId="0" fontId="8" fillId="0" borderId="21" xfId="0" applyFont="1" applyBorder="1" applyAlignment="1">
      <alignment vertical="top" wrapText="1"/>
    </xf>
    <xf numFmtId="3" fontId="8" fillId="0" borderId="21" xfId="0" applyNumberFormat="1" applyFont="1" applyBorder="1" applyAlignment="1">
      <alignment horizontal="right" wrapText="1"/>
    </xf>
    <xf numFmtId="0" fontId="16" fillId="0" borderId="16" xfId="0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0" fontId="16" fillId="0" borderId="22" xfId="0" applyFont="1" applyBorder="1" applyAlignment="1">
      <alignment vertical="top" wrapText="1"/>
    </xf>
    <xf numFmtId="3" fontId="5" fillId="0" borderId="22" xfId="0" applyNumberFormat="1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21" fillId="0" borderId="16" xfId="0" applyFont="1" applyBorder="1" applyAlignment="1">
      <alignment/>
    </xf>
    <xf numFmtId="3" fontId="8" fillId="0" borderId="21" xfId="0" applyNumberFormat="1" applyFont="1" applyBorder="1" applyAlignment="1">
      <alignment horizontal="right" wrapText="1"/>
    </xf>
    <xf numFmtId="0" fontId="5" fillId="0" borderId="21" xfId="0" applyFont="1" applyBorder="1" applyAlignment="1">
      <alignment vertical="top" wrapText="1"/>
    </xf>
    <xf numFmtId="3" fontId="5" fillId="0" borderId="21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/>
    </xf>
    <xf numFmtId="2" fontId="16" fillId="0" borderId="2" xfId="0" applyNumberFormat="1" applyFont="1" applyBorder="1" applyAlignment="1">
      <alignment/>
    </xf>
    <xf numFmtId="0" fontId="16" fillId="0" borderId="2" xfId="0" applyFont="1" applyBorder="1" applyAlignment="1">
      <alignment/>
    </xf>
    <xf numFmtId="3" fontId="8" fillId="0" borderId="21" xfId="0" applyNumberFormat="1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 wrapText="1"/>
    </xf>
    <xf numFmtId="3" fontId="16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/>
    </xf>
    <xf numFmtId="0" fontId="5" fillId="0" borderId="26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right" vertical="top"/>
    </xf>
    <xf numFmtId="2" fontId="20" fillId="0" borderId="2" xfId="0" applyNumberFormat="1" applyFont="1" applyBorder="1" applyAlignment="1">
      <alignment/>
    </xf>
    <xf numFmtId="0" fontId="20" fillId="0" borderId="2" xfId="0" applyFont="1" applyBorder="1" applyAlignment="1">
      <alignment vertical="top" wrapText="1"/>
    </xf>
    <xf numFmtId="3" fontId="20" fillId="0" borderId="2" xfId="0" applyNumberFormat="1" applyFont="1" applyBorder="1" applyAlignment="1">
      <alignment horizontal="right" vertical="top" wrapText="1"/>
    </xf>
    <xf numFmtId="0" fontId="20" fillId="0" borderId="2" xfId="0" applyFont="1" applyBorder="1" applyAlignment="1">
      <alignment/>
    </xf>
    <xf numFmtId="3" fontId="20" fillId="0" borderId="2" xfId="0" applyNumberFormat="1" applyFont="1" applyBorder="1" applyAlignment="1">
      <alignment/>
    </xf>
    <xf numFmtId="0" fontId="18" fillId="0" borderId="2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wrapText="1"/>
    </xf>
    <xf numFmtId="0" fontId="20" fillId="0" borderId="2" xfId="0" applyFont="1" applyBorder="1" applyAlignment="1">
      <alignment wrapText="1"/>
    </xf>
    <xf numFmtId="3" fontId="20" fillId="0" borderId="16" xfId="0" applyNumberFormat="1" applyFont="1" applyBorder="1" applyAlignment="1">
      <alignment horizontal="right" wrapText="1"/>
    </xf>
    <xf numFmtId="0" fontId="20" fillId="0" borderId="16" xfId="0" applyFont="1" applyBorder="1" applyAlignment="1">
      <alignment/>
    </xf>
    <xf numFmtId="2" fontId="20" fillId="0" borderId="16" xfId="0" applyNumberFormat="1" applyFont="1" applyBorder="1" applyAlignment="1">
      <alignment/>
    </xf>
    <xf numFmtId="0" fontId="16" fillId="0" borderId="16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1" xfId="0" applyFont="1" applyBorder="1" applyAlignment="1">
      <alignment vertical="top" wrapText="1"/>
    </xf>
    <xf numFmtId="3" fontId="16" fillId="0" borderId="25" xfId="0" applyNumberFormat="1" applyFont="1" applyBorder="1" applyAlignment="1">
      <alignment horizontal="right" wrapText="1"/>
    </xf>
    <xf numFmtId="2" fontId="16" fillId="0" borderId="25" xfId="0" applyNumberFormat="1" applyFont="1" applyBorder="1" applyAlignment="1">
      <alignment/>
    </xf>
    <xf numFmtId="0" fontId="5" fillId="0" borderId="2" xfId="0" applyFont="1" applyBorder="1" applyAlignment="1">
      <alignment horizontal="left" vertical="top" wrapText="1"/>
    </xf>
    <xf numFmtId="3" fontId="16" fillId="0" borderId="16" xfId="0" applyNumberFormat="1" applyFont="1" applyBorder="1" applyAlignment="1">
      <alignment horizontal="right" vertical="top" wrapText="1"/>
    </xf>
    <xf numFmtId="3" fontId="20" fillId="0" borderId="2" xfId="0" applyNumberFormat="1" applyFont="1" applyBorder="1" applyAlignment="1">
      <alignment horizontal="right" wrapText="1"/>
    </xf>
    <xf numFmtId="0" fontId="20" fillId="0" borderId="16" xfId="0" applyFont="1" applyBorder="1" applyAlignment="1">
      <alignment wrapText="1"/>
    </xf>
    <xf numFmtId="0" fontId="20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20" fillId="0" borderId="2" xfId="0" applyNumberFormat="1" applyFont="1" applyBorder="1" applyAlignment="1">
      <alignment wrapText="1"/>
    </xf>
    <xf numFmtId="4" fontId="20" fillId="0" borderId="2" xfId="0" applyNumberFormat="1" applyFont="1" applyBorder="1" applyAlignment="1">
      <alignment/>
    </xf>
    <xf numFmtId="0" fontId="21" fillId="0" borderId="0" xfId="0" applyFont="1" applyAlignment="1">
      <alignment/>
    </xf>
    <xf numFmtId="3" fontId="16" fillId="0" borderId="2" xfId="0" applyNumberFormat="1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3" fontId="9" fillId="0" borderId="2" xfId="0" applyNumberFormat="1" applyFont="1" applyBorder="1" applyAlignment="1">
      <alignment horizontal="right" vertical="top" wrapText="1"/>
    </xf>
    <xf numFmtId="2" fontId="9" fillId="0" borderId="2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23" fillId="0" borderId="2" xfId="0" applyFont="1" applyBorder="1" applyAlignment="1">
      <alignment vertical="top" wrapText="1"/>
    </xf>
    <xf numFmtId="3" fontId="23" fillId="0" borderId="2" xfId="0" applyNumberFormat="1" applyFont="1" applyBorder="1" applyAlignment="1">
      <alignment horizontal="right" vertical="top" wrapText="1"/>
    </xf>
    <xf numFmtId="2" fontId="23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14" fillId="0" borderId="2" xfId="0" applyFont="1" applyBorder="1" applyAlignment="1">
      <alignment vertical="top" wrapText="1"/>
    </xf>
    <xf numFmtId="3" fontId="14" fillId="0" borderId="2" xfId="0" applyNumberFormat="1" applyFont="1" applyBorder="1" applyAlignment="1">
      <alignment horizontal="right" vertical="top" wrapText="1"/>
    </xf>
    <xf numFmtId="2" fontId="14" fillId="0" borderId="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3" fontId="13" fillId="0" borderId="2" xfId="0" applyNumberFormat="1" applyFont="1" applyBorder="1" applyAlignment="1">
      <alignment horizontal="right" vertical="top" wrapText="1"/>
    </xf>
    <xf numFmtId="4" fontId="13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7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3" fontId="7" fillId="0" borderId="28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13" fillId="0" borderId="21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3" fontId="7" fillId="0" borderId="22" xfId="0" applyNumberFormat="1" applyFont="1" applyBorder="1" applyAlignment="1">
      <alignment horizontal="right" vertical="top" wrapText="1"/>
    </xf>
    <xf numFmtId="4" fontId="16" fillId="0" borderId="2" xfId="0" applyNumberFormat="1" applyFont="1" applyBorder="1" applyAlignment="1">
      <alignment horizontal="right" vertical="top" wrapText="1"/>
    </xf>
    <xf numFmtId="0" fontId="16" fillId="0" borderId="25" xfId="0" applyFont="1" applyFill="1" applyBorder="1" applyAlignment="1">
      <alignment vertical="top" wrapText="1"/>
    </xf>
    <xf numFmtId="3" fontId="7" fillId="0" borderId="21" xfId="0" applyNumberFormat="1" applyFont="1" applyBorder="1" applyAlignment="1">
      <alignment horizontal="right" vertical="top" wrapText="1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2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vertical="top"/>
    </xf>
    <xf numFmtId="4" fontId="14" fillId="0" borderId="2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5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26" fillId="0" borderId="2" xfId="0" applyFont="1" applyBorder="1" applyAlignment="1">
      <alignment/>
    </xf>
    <xf numFmtId="0" fontId="15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1" fillId="0" borderId="25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25" fillId="0" borderId="1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wrapText="1"/>
    </xf>
    <xf numFmtId="0" fontId="25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top" wrapText="1"/>
    </xf>
    <xf numFmtId="0" fontId="14" fillId="0" borderId="11" xfId="0" applyFont="1" applyBorder="1" applyAlignment="1">
      <alignment vertical="top" wrapText="1"/>
    </xf>
    <xf numFmtId="3" fontId="14" fillId="0" borderId="12" xfId="0" applyNumberFormat="1" applyFont="1" applyBorder="1" applyAlignment="1">
      <alignment horizontal="right" vertical="top" wrapText="1"/>
    </xf>
    <xf numFmtId="4" fontId="14" fillId="0" borderId="18" xfId="0" applyNumberFormat="1" applyFont="1" applyBorder="1" applyAlignment="1">
      <alignment horizontal="right" vertical="top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right" vertical="top" wrapText="1"/>
    </xf>
    <xf numFmtId="0" fontId="24" fillId="0" borderId="2" xfId="0" applyFont="1" applyBorder="1" applyAlignment="1">
      <alignment vertical="top" wrapText="1"/>
    </xf>
    <xf numFmtId="3" fontId="24" fillId="0" borderId="2" xfId="0" applyNumberFormat="1" applyFont="1" applyBorder="1" applyAlignment="1">
      <alignment horizontal="right" vertical="top" wrapText="1"/>
    </xf>
    <xf numFmtId="2" fontId="24" fillId="0" borderId="2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9" fillId="0" borderId="2" xfId="0" applyFont="1" applyBorder="1" applyAlignment="1">
      <alignment vertical="top" wrapText="1"/>
    </xf>
    <xf numFmtId="3" fontId="29" fillId="0" borderId="2" xfId="0" applyNumberFormat="1" applyFont="1" applyBorder="1" applyAlignment="1">
      <alignment horizontal="right" vertical="top" wrapText="1"/>
    </xf>
    <xf numFmtId="2" fontId="29" fillId="0" borderId="2" xfId="0" applyNumberFormat="1" applyFont="1" applyBorder="1" applyAlignment="1">
      <alignment/>
    </xf>
    <xf numFmtId="0" fontId="28" fillId="0" borderId="0" xfId="0" applyFont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3" fontId="28" fillId="0" borderId="2" xfId="0" applyNumberFormat="1" applyFont="1" applyBorder="1" applyAlignment="1">
      <alignment horizontal="right" vertical="top" wrapText="1"/>
    </xf>
    <xf numFmtId="2" fontId="28" fillId="0" borderId="2" xfId="0" applyNumberFormat="1" applyFont="1" applyBorder="1" applyAlignment="1">
      <alignment/>
    </xf>
    <xf numFmtId="0" fontId="28" fillId="0" borderId="0" xfId="0" applyFont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4" fontId="9" fillId="0" borderId="2" xfId="0" applyNumberFormat="1" applyFont="1" applyBorder="1" applyAlignment="1">
      <alignment horizontal="right" vertical="top" wrapText="1"/>
    </xf>
    <xf numFmtId="4" fontId="23" fillId="0" borderId="2" xfId="0" applyNumberFormat="1" applyFont="1" applyBorder="1" applyAlignment="1">
      <alignment horizontal="right" vertical="top" wrapText="1"/>
    </xf>
    <xf numFmtId="4" fontId="28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indent="3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Border="1" applyAlignment="1">
      <alignment horizontal="right" vertical="top" wrapText="1"/>
    </xf>
    <xf numFmtId="0" fontId="7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" fontId="9" fillId="0" borderId="3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2" fontId="8" fillId="0" borderId="31" xfId="0" applyNumberFormat="1" applyFont="1" applyBorder="1" applyAlignment="1">
      <alignment/>
    </xf>
    <xf numFmtId="0" fontId="9" fillId="0" borderId="15" xfId="0" applyFont="1" applyBorder="1" applyAlignment="1">
      <alignment vertical="top" wrapText="1"/>
    </xf>
    <xf numFmtId="3" fontId="14" fillId="0" borderId="16" xfId="0" applyNumberFormat="1" applyFont="1" applyBorder="1" applyAlignment="1">
      <alignment horizontal="right" vertical="top" wrapText="1"/>
    </xf>
    <xf numFmtId="0" fontId="28" fillId="0" borderId="11" xfId="0" applyFont="1" applyBorder="1" applyAlignment="1">
      <alignment vertical="top" wrapText="1"/>
    </xf>
    <xf numFmtId="3" fontId="28" fillId="0" borderId="12" xfId="0" applyNumberFormat="1" applyFont="1" applyBorder="1" applyAlignment="1">
      <alignment horizontal="right" vertical="top" wrapText="1"/>
    </xf>
    <xf numFmtId="2" fontId="28" fillId="0" borderId="18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9" xfId="0" applyFont="1" applyBorder="1" applyAlignment="1">
      <alignment vertical="top" wrapText="1"/>
    </xf>
    <xf numFmtId="3" fontId="14" fillId="0" borderId="3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2" fontId="1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30" fillId="0" borderId="0" xfId="0" applyFont="1" applyAlignment="1">
      <alignment/>
    </xf>
    <xf numFmtId="2" fontId="8" fillId="0" borderId="21" xfId="0" applyNumberFormat="1" applyFont="1" applyBorder="1" applyAlignment="1">
      <alignment horizontal="right" vertical="top" wrapText="1"/>
    </xf>
    <xf numFmtId="2" fontId="8" fillId="0" borderId="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workbookViewId="0" topLeftCell="A1">
      <selection activeCell="A17" sqref="A17"/>
    </sheetView>
  </sheetViews>
  <sheetFormatPr defaultColWidth="9.140625" defaultRowHeight="12.75"/>
  <cols>
    <col min="1" max="1" width="50.57421875" style="0" customWidth="1"/>
    <col min="2" max="3" width="15.421875" style="0" customWidth="1"/>
    <col min="4" max="5" width="11.28125" style="0" customWidth="1"/>
  </cols>
  <sheetData>
    <row r="2" spans="2:5" ht="15" customHeight="1">
      <c r="B2" s="3"/>
      <c r="E2" s="24" t="s">
        <v>66</v>
      </c>
    </row>
    <row r="3" ht="15">
      <c r="B3" s="3"/>
    </row>
    <row r="4" spans="1:5" ht="19.5" customHeight="1">
      <c r="A4" s="58" t="s">
        <v>17</v>
      </c>
      <c r="B4" s="58"/>
      <c r="C4" s="58"/>
      <c r="D4" s="58"/>
      <c r="E4" s="58"/>
    </row>
    <row r="5" spans="1:3" ht="19.5" customHeight="1">
      <c r="A5" s="11"/>
      <c r="B5" s="11"/>
      <c r="C5" s="2"/>
    </row>
    <row r="6" spans="1:5" ht="19.5" customHeight="1">
      <c r="A6" s="59" t="s">
        <v>48</v>
      </c>
      <c r="B6" s="59"/>
      <c r="C6" s="59"/>
      <c r="D6" s="59"/>
      <c r="E6" s="59"/>
    </row>
    <row r="7" ht="19.5">
      <c r="A7" s="1" t="s">
        <v>0</v>
      </c>
    </row>
    <row r="8" spans="1:2" ht="19.5">
      <c r="A8" s="59"/>
      <c r="B8" s="59"/>
    </row>
    <row r="9" spans="4:5" ht="13.5" thickBot="1">
      <c r="D9" s="39"/>
      <c r="E9" s="40" t="s">
        <v>46</v>
      </c>
    </row>
    <row r="10" spans="1:5" ht="28.5">
      <c r="A10" s="30" t="s">
        <v>1</v>
      </c>
      <c r="B10" s="34" t="s">
        <v>44</v>
      </c>
      <c r="C10" s="34" t="s">
        <v>42</v>
      </c>
      <c r="D10" s="28" t="s">
        <v>43</v>
      </c>
      <c r="E10" s="35" t="s">
        <v>45</v>
      </c>
    </row>
    <row r="11" spans="1:5" ht="15.75" customHeight="1">
      <c r="A11" s="18" t="s">
        <v>2</v>
      </c>
      <c r="B11" s="15">
        <f>+B12+B13</f>
        <v>91587</v>
      </c>
      <c r="C11" s="15">
        <f>+C12+C13</f>
        <v>90538</v>
      </c>
      <c r="D11" s="15">
        <f>+D12+D13</f>
        <v>41472</v>
      </c>
      <c r="E11" s="45">
        <f>+D11/C11*100</f>
        <v>45.80618083014867</v>
      </c>
    </row>
    <row r="12" spans="1:5" s="23" customFormat="1" ht="15.75" customHeight="1">
      <c r="A12" s="22" t="s">
        <v>76</v>
      </c>
      <c r="B12" s="13">
        <v>73976</v>
      </c>
      <c r="C12" s="13">
        <v>73482</v>
      </c>
      <c r="D12" s="13">
        <v>41348</v>
      </c>
      <c r="E12" s="57">
        <f aca="true" t="shared" si="0" ref="E12:E41">+D12/C12*100</f>
        <v>56.26956261397349</v>
      </c>
    </row>
    <row r="13" spans="1:5" s="23" customFormat="1" ht="15.75" customHeight="1">
      <c r="A13" s="22" t="s">
        <v>75</v>
      </c>
      <c r="B13" s="13">
        <v>17611</v>
      </c>
      <c r="C13" s="13">
        <v>17056</v>
      </c>
      <c r="D13" s="36">
        <v>124</v>
      </c>
      <c r="E13" s="57">
        <f t="shared" si="0"/>
        <v>0.727016885553471</v>
      </c>
    </row>
    <row r="14" spans="1:5" ht="15.75" customHeight="1">
      <c r="A14" s="18" t="s">
        <v>3</v>
      </c>
      <c r="B14" s="15">
        <f>SUM(B15:B22)</f>
        <v>372320</v>
      </c>
      <c r="C14" s="15">
        <f>SUM(C15:C22)</f>
        <v>372320</v>
      </c>
      <c r="D14" s="15">
        <f>SUM(D15:D22)</f>
        <v>189997</v>
      </c>
      <c r="E14" s="45">
        <f t="shared" si="0"/>
        <v>51.030565105285774</v>
      </c>
    </row>
    <row r="15" spans="1:5" ht="15" customHeight="1">
      <c r="A15" s="19" t="s">
        <v>5</v>
      </c>
      <c r="B15" s="13">
        <v>142210</v>
      </c>
      <c r="C15" s="13">
        <v>142210</v>
      </c>
      <c r="D15" s="13">
        <v>62255</v>
      </c>
      <c r="E15" s="57">
        <f t="shared" si="0"/>
        <v>43.77680894451867</v>
      </c>
    </row>
    <row r="16" spans="1:5" ht="15" customHeight="1">
      <c r="A16" s="19" t="s">
        <v>6</v>
      </c>
      <c r="B16" s="13">
        <v>30</v>
      </c>
      <c r="C16" s="13">
        <v>30</v>
      </c>
      <c r="D16" s="13">
        <v>42</v>
      </c>
      <c r="E16" s="57">
        <f t="shared" si="0"/>
        <v>140</v>
      </c>
    </row>
    <row r="17" spans="1:5" ht="14.25" customHeight="1">
      <c r="A17" s="19" t="s">
        <v>7</v>
      </c>
      <c r="B17" s="13">
        <v>12575</v>
      </c>
      <c r="C17" s="13">
        <v>12575</v>
      </c>
      <c r="D17" s="13">
        <v>12375</v>
      </c>
      <c r="E17" s="57">
        <f t="shared" si="0"/>
        <v>98.40954274353876</v>
      </c>
    </row>
    <row r="18" spans="1:5" ht="14.25" customHeight="1">
      <c r="A18" s="19" t="s">
        <v>8</v>
      </c>
      <c r="B18" s="13">
        <v>200</v>
      </c>
      <c r="C18" s="13">
        <v>200</v>
      </c>
      <c r="D18" s="13">
        <v>22</v>
      </c>
      <c r="E18" s="57">
        <f t="shared" si="0"/>
        <v>11</v>
      </c>
    </row>
    <row r="19" spans="1:5" ht="15.75">
      <c r="A19" s="19" t="s">
        <v>9</v>
      </c>
      <c r="B19" s="13">
        <v>29154</v>
      </c>
      <c r="C19" s="13">
        <v>29154</v>
      </c>
      <c r="D19" s="13">
        <v>16297</v>
      </c>
      <c r="E19" s="57">
        <f t="shared" si="0"/>
        <v>55.899705014749266</v>
      </c>
    </row>
    <row r="20" spans="1:5" ht="15.75">
      <c r="A20" s="19" t="s">
        <v>10</v>
      </c>
      <c r="B20" s="13">
        <v>260</v>
      </c>
      <c r="C20" s="13">
        <v>260</v>
      </c>
      <c r="D20" s="13">
        <v>313</v>
      </c>
      <c r="E20" s="57">
        <f t="shared" si="0"/>
        <v>120.38461538461537</v>
      </c>
    </row>
    <row r="21" spans="1:5" ht="15.75">
      <c r="A21" s="19" t="s">
        <v>20</v>
      </c>
      <c r="B21" s="13">
        <v>184455</v>
      </c>
      <c r="C21" s="13">
        <v>184455</v>
      </c>
      <c r="D21" s="13">
        <v>97945</v>
      </c>
      <c r="E21" s="57">
        <f t="shared" si="0"/>
        <v>53.09967200672251</v>
      </c>
    </row>
    <row r="22" spans="1:5" ht="15.75">
      <c r="A22" s="19" t="s">
        <v>21</v>
      </c>
      <c r="B22" s="13">
        <v>3436</v>
      </c>
      <c r="C22" s="13">
        <v>3436</v>
      </c>
      <c r="D22" s="13">
        <v>748</v>
      </c>
      <c r="E22" s="57">
        <f t="shared" si="0"/>
        <v>21.769499417927822</v>
      </c>
    </row>
    <row r="23" spans="1:5" ht="17.25" customHeight="1">
      <c r="A23" s="18" t="s">
        <v>24</v>
      </c>
      <c r="B23" s="15">
        <f>SUM(B24:B25)</f>
        <v>28726</v>
      </c>
      <c r="C23" s="15">
        <f>SUM(C24:C25)</f>
        <v>28726</v>
      </c>
      <c r="D23" s="15">
        <f>SUM(D24:D25)</f>
        <v>14196</v>
      </c>
      <c r="E23" s="45">
        <f t="shared" si="0"/>
        <v>49.418645129847526</v>
      </c>
    </row>
    <row r="24" spans="1:5" ht="15" customHeight="1">
      <c r="A24" s="19" t="s">
        <v>4</v>
      </c>
      <c r="B24" s="13">
        <v>15000</v>
      </c>
      <c r="C24" s="13">
        <v>15000</v>
      </c>
      <c r="D24" s="13">
        <v>9125</v>
      </c>
      <c r="E24" s="57">
        <f t="shared" si="0"/>
        <v>60.83333333333333</v>
      </c>
    </row>
    <row r="25" spans="1:5" ht="17.25" customHeight="1">
      <c r="A25" s="19" t="s">
        <v>30</v>
      </c>
      <c r="B25" s="13">
        <v>13726</v>
      </c>
      <c r="C25" s="13">
        <v>13726</v>
      </c>
      <c r="D25" s="13">
        <v>5071</v>
      </c>
      <c r="E25" s="57">
        <f t="shared" si="0"/>
        <v>36.944484919131575</v>
      </c>
    </row>
    <row r="26" spans="1:5" ht="15.75" customHeight="1">
      <c r="A26" s="18" t="s">
        <v>16</v>
      </c>
      <c r="B26" s="15">
        <v>204621</v>
      </c>
      <c r="C26" s="15">
        <v>1530</v>
      </c>
      <c r="D26" s="15">
        <v>482</v>
      </c>
      <c r="E26" s="45">
        <f t="shared" si="0"/>
        <v>31.503267973856207</v>
      </c>
    </row>
    <row r="27" spans="1:5" ht="15.75" customHeight="1">
      <c r="A27" s="18" t="s">
        <v>18</v>
      </c>
      <c r="B27" s="15">
        <f>SUM(B28:B33)</f>
        <v>492420</v>
      </c>
      <c r="C27" s="15">
        <f>SUM(C28:C33)</f>
        <v>546595</v>
      </c>
      <c r="D27" s="15">
        <f>SUM(D28:D33)</f>
        <v>318101</v>
      </c>
      <c r="E27" s="45">
        <f t="shared" si="0"/>
        <v>58.19683678043158</v>
      </c>
    </row>
    <row r="28" spans="1:5" ht="15.75">
      <c r="A28" s="19" t="s">
        <v>11</v>
      </c>
      <c r="B28" s="13">
        <v>410490</v>
      </c>
      <c r="C28" s="13">
        <v>410490</v>
      </c>
      <c r="D28" s="13">
        <v>215310</v>
      </c>
      <c r="E28" s="57">
        <f t="shared" si="0"/>
        <v>52.45194767229408</v>
      </c>
    </row>
    <row r="29" spans="1:5" ht="15.75">
      <c r="A29" s="19" t="s">
        <v>29</v>
      </c>
      <c r="B29" s="13">
        <v>71930</v>
      </c>
      <c r="C29" s="13">
        <v>71930</v>
      </c>
      <c r="D29" s="13">
        <v>45367</v>
      </c>
      <c r="E29" s="57">
        <f t="shared" si="0"/>
        <v>63.07104129014319</v>
      </c>
    </row>
    <row r="30" spans="1:5" ht="15.75">
      <c r="A30" s="19" t="s">
        <v>22</v>
      </c>
      <c r="B30" s="13">
        <v>10000</v>
      </c>
      <c r="C30" s="13">
        <v>10000</v>
      </c>
      <c r="D30" s="13">
        <v>10000</v>
      </c>
      <c r="E30" s="57">
        <f t="shared" si="0"/>
        <v>100</v>
      </c>
    </row>
    <row r="31" spans="1:5" ht="15.75">
      <c r="A31" s="19" t="s">
        <v>74</v>
      </c>
      <c r="B31" s="13"/>
      <c r="C31" s="13">
        <v>11444</v>
      </c>
      <c r="D31" s="13">
        <v>11444</v>
      </c>
      <c r="E31" s="57">
        <f t="shared" si="0"/>
        <v>100</v>
      </c>
    </row>
    <row r="32" spans="1:5" ht="15.75">
      <c r="A32" s="19" t="s">
        <v>49</v>
      </c>
      <c r="B32" s="13"/>
      <c r="C32" s="13">
        <v>18171</v>
      </c>
      <c r="D32" s="13">
        <v>22737</v>
      </c>
      <c r="E32" s="57">
        <f t="shared" si="0"/>
        <v>125.1279511309229</v>
      </c>
    </row>
    <row r="33" spans="1:5" ht="15.75">
      <c r="A33" s="19" t="s">
        <v>50</v>
      </c>
      <c r="B33" s="13"/>
      <c r="C33" s="13">
        <v>24560</v>
      </c>
      <c r="D33" s="13">
        <v>13243</v>
      </c>
      <c r="E33" s="57">
        <f t="shared" si="0"/>
        <v>53.921009771986974</v>
      </c>
    </row>
    <row r="34" spans="1:5" s="7" customFormat="1" ht="15.75">
      <c r="A34" s="18" t="s">
        <v>14</v>
      </c>
      <c r="B34" s="15">
        <f>B35+B36</f>
        <v>191857</v>
      </c>
      <c r="C34" s="15">
        <f>C35+C36</f>
        <v>383504</v>
      </c>
      <c r="D34" s="15">
        <f>D35+D36</f>
        <v>81811</v>
      </c>
      <c r="E34" s="45">
        <f t="shared" si="0"/>
        <v>21.332502398931954</v>
      </c>
    </row>
    <row r="35" spans="1:8" s="7" customFormat="1" ht="15.75">
      <c r="A35" s="19" t="s">
        <v>25</v>
      </c>
      <c r="B35" s="13">
        <f>20277+85054</f>
        <v>105331</v>
      </c>
      <c r="C35" s="13">
        <v>105331</v>
      </c>
      <c r="D35" s="13">
        <v>70800</v>
      </c>
      <c r="E35" s="57">
        <f t="shared" si="0"/>
        <v>67.21667885048086</v>
      </c>
      <c r="H35" s="47"/>
    </row>
    <row r="36" spans="1:5" s="7" customFormat="1" ht="15.75">
      <c r="A36" s="19" t="s">
        <v>26</v>
      </c>
      <c r="B36" s="13">
        <v>86526</v>
      </c>
      <c r="C36" s="13">
        <v>278173</v>
      </c>
      <c r="D36" s="13">
        <v>11011</v>
      </c>
      <c r="E36" s="57">
        <f t="shared" si="0"/>
        <v>3.9583280907924205</v>
      </c>
    </row>
    <row r="37" spans="1:5" ht="15.75" customHeight="1">
      <c r="A37" s="18" t="s">
        <v>27</v>
      </c>
      <c r="B37" s="15">
        <f>+B38</f>
        <v>50</v>
      </c>
      <c r="C37" s="15">
        <f>+C38</f>
        <v>50</v>
      </c>
      <c r="D37" s="15">
        <f>+D38</f>
        <v>139</v>
      </c>
      <c r="E37" s="45">
        <f t="shared" si="0"/>
        <v>278</v>
      </c>
    </row>
    <row r="38" spans="1:5" ht="15.75" customHeight="1">
      <c r="A38" s="18" t="s">
        <v>23</v>
      </c>
      <c r="B38" s="13">
        <v>50</v>
      </c>
      <c r="C38" s="13">
        <v>50</v>
      </c>
      <c r="D38" s="13">
        <v>139</v>
      </c>
      <c r="E38" s="57">
        <f t="shared" si="0"/>
        <v>278</v>
      </c>
    </row>
    <row r="39" spans="1:5" ht="15.75" customHeight="1">
      <c r="A39" s="41" t="s">
        <v>51</v>
      </c>
      <c r="B39" s="42">
        <f>+B40+B41</f>
        <v>0</v>
      </c>
      <c r="C39" s="42">
        <f>+C40+C41</f>
        <v>71082</v>
      </c>
      <c r="D39" s="42">
        <f>+D40+D41</f>
        <v>72457</v>
      </c>
      <c r="E39" s="45">
        <f t="shared" si="0"/>
        <v>101.934385639121</v>
      </c>
    </row>
    <row r="40" spans="1:5" s="23" customFormat="1" ht="15.75" customHeight="1">
      <c r="A40" s="44" t="s">
        <v>52</v>
      </c>
      <c r="B40" s="43"/>
      <c r="C40" s="43">
        <v>68088</v>
      </c>
      <c r="D40" s="43">
        <v>69463</v>
      </c>
      <c r="E40" s="57">
        <f t="shared" si="0"/>
        <v>102.0194454235695</v>
      </c>
    </row>
    <row r="41" spans="1:5" s="23" customFormat="1" ht="15.75" customHeight="1">
      <c r="A41" s="44" t="s">
        <v>53</v>
      </c>
      <c r="B41" s="43"/>
      <c r="C41" s="43">
        <v>2994</v>
      </c>
      <c r="D41" s="43">
        <v>2994</v>
      </c>
      <c r="E41" s="57">
        <f t="shared" si="0"/>
        <v>100</v>
      </c>
    </row>
    <row r="42" spans="1:8" s="21" customFormat="1" ht="15.75" customHeight="1">
      <c r="A42" s="41" t="s">
        <v>54</v>
      </c>
      <c r="B42" s="42"/>
      <c r="C42" s="42"/>
      <c r="D42" s="42">
        <v>3000</v>
      </c>
      <c r="E42" s="45"/>
      <c r="H42" s="48"/>
    </row>
    <row r="43" spans="1:5" s="21" customFormat="1" ht="15.75" customHeight="1" thickBot="1">
      <c r="A43" s="37" t="s">
        <v>55</v>
      </c>
      <c r="B43" s="32"/>
      <c r="C43" s="32"/>
      <c r="D43" s="32">
        <v>-42293</v>
      </c>
      <c r="E43" s="46"/>
    </row>
    <row r="44" spans="1:5" ht="18.75" customHeight="1" thickBot="1">
      <c r="A44" s="20" t="s">
        <v>28</v>
      </c>
      <c r="B44" s="38">
        <f>B37+B34+B27+B26+B23+B14+B11</f>
        <v>1381581</v>
      </c>
      <c r="C44" s="38">
        <f>C37+C34+C27+C26+C23+C14+C11+C39</f>
        <v>1494345</v>
      </c>
      <c r="D44" s="38">
        <f>D37+D34+D27+D26+D23+D14+D11+D39+D42+D43</f>
        <v>679362</v>
      </c>
      <c r="E44" s="49">
        <f>+D44/C44*100</f>
        <v>45.462192465595294</v>
      </c>
    </row>
    <row r="54" spans="1:5" ht="12.75">
      <c r="A54" s="60" t="s">
        <v>19</v>
      </c>
      <c r="B54" s="60"/>
      <c r="C54" s="60"/>
      <c r="D54" s="60"/>
      <c r="E54" s="60"/>
    </row>
  </sheetData>
  <mergeCells count="4">
    <mergeCell ref="A4:E4"/>
    <mergeCell ref="A6:E6"/>
    <mergeCell ref="A54:E54"/>
    <mergeCell ref="A8:B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35" sqref="A35:IV35"/>
    </sheetView>
  </sheetViews>
  <sheetFormatPr defaultColWidth="9.140625" defaultRowHeight="12.75"/>
  <cols>
    <col min="1" max="1" width="48.00390625" style="0" customWidth="1"/>
    <col min="2" max="2" width="12.57421875" style="0" customWidth="1"/>
    <col min="3" max="3" width="14.28125" style="0" customWidth="1"/>
    <col min="4" max="4" width="11.140625" style="0" customWidth="1"/>
    <col min="5" max="5" width="12.57421875" style="0" customWidth="1"/>
  </cols>
  <sheetData>
    <row r="1" spans="1:5" ht="16.5">
      <c r="A1" s="266"/>
      <c r="E1" s="33" t="s">
        <v>415</v>
      </c>
    </row>
    <row r="2" ht="15.75">
      <c r="E2" s="25"/>
    </row>
    <row r="3" ht="16.5">
      <c r="A3" s="4"/>
    </row>
    <row r="4" ht="16.5">
      <c r="A4" s="4"/>
    </row>
    <row r="5" ht="16.5">
      <c r="A5" s="4"/>
    </row>
    <row r="6" spans="1:5" ht="19.5">
      <c r="A6" s="242" t="s">
        <v>416</v>
      </c>
      <c r="B6" s="242"/>
      <c r="C6" s="242"/>
      <c r="D6" s="242"/>
      <c r="E6" s="242"/>
    </row>
    <row r="7" spans="1:5" ht="19.5">
      <c r="A7" s="242" t="s">
        <v>417</v>
      </c>
      <c r="B7" s="242"/>
      <c r="C7" s="242"/>
      <c r="D7" s="242"/>
      <c r="E7" s="242"/>
    </row>
    <row r="8" spans="1:5" ht="19.5">
      <c r="A8" s="242" t="s">
        <v>262</v>
      </c>
      <c r="B8" s="242"/>
      <c r="C8" s="242"/>
      <c r="D8" s="242"/>
      <c r="E8" s="242"/>
    </row>
    <row r="9" ht="16.5">
      <c r="A9" s="206"/>
    </row>
    <row r="10" ht="16.5">
      <c r="A10" s="206"/>
    </row>
    <row r="11" ht="16.5">
      <c r="A11" s="206"/>
    </row>
    <row r="12" spans="1:3" ht="18.75" customHeight="1">
      <c r="A12" s="260" t="s">
        <v>418</v>
      </c>
      <c r="B12" s="267"/>
      <c r="C12" s="268"/>
    </row>
    <row r="13" spans="1:5" ht="18.75" customHeight="1" thickBot="1">
      <c r="A13" s="261"/>
      <c r="B13" s="269"/>
      <c r="E13" s="184" t="s">
        <v>46</v>
      </c>
    </row>
    <row r="14" spans="1:5" ht="35.25" customHeight="1">
      <c r="A14" s="270" t="s">
        <v>80</v>
      </c>
      <c r="B14" s="271" t="s">
        <v>44</v>
      </c>
      <c r="C14" s="271" t="s">
        <v>42</v>
      </c>
      <c r="D14" s="271" t="s">
        <v>43</v>
      </c>
      <c r="E14" s="272" t="s">
        <v>45</v>
      </c>
    </row>
    <row r="15" spans="1:5" ht="18.75" customHeight="1">
      <c r="A15" s="273" t="s">
        <v>419</v>
      </c>
      <c r="B15" s="181">
        <v>1000</v>
      </c>
      <c r="C15" s="181">
        <v>722</v>
      </c>
      <c r="D15" s="181">
        <v>1</v>
      </c>
      <c r="E15" s="274">
        <f>+D15/C15*100</f>
        <v>0.13850415512465375</v>
      </c>
    </row>
    <row r="16" spans="1:5" ht="18.75" customHeight="1">
      <c r="A16" s="273" t="s">
        <v>420</v>
      </c>
      <c r="B16" s="181">
        <f>867-112</f>
        <v>755</v>
      </c>
      <c r="C16" s="181">
        <v>1065</v>
      </c>
      <c r="D16" s="181">
        <v>348</v>
      </c>
      <c r="E16" s="274">
        <f>+D16/C16*100</f>
        <v>32.67605633802817</v>
      </c>
    </row>
    <row r="17" spans="1:5" ht="18.75" customHeight="1">
      <c r="A17" s="275" t="s">
        <v>404</v>
      </c>
      <c r="B17" s="72"/>
      <c r="C17" s="78">
        <v>310</v>
      </c>
      <c r="D17" s="78">
        <v>277</v>
      </c>
      <c r="E17" s="276"/>
    </row>
    <row r="18" spans="1:5" ht="18.75" customHeight="1">
      <c r="A18" s="273" t="s">
        <v>405</v>
      </c>
      <c r="B18" s="181">
        <v>393</v>
      </c>
      <c r="C18" s="181">
        <v>393</v>
      </c>
      <c r="D18" s="181"/>
      <c r="E18" s="274">
        <f>+D18/C18*100</f>
        <v>0</v>
      </c>
    </row>
    <row r="19" spans="1:5" ht="18.75" customHeight="1">
      <c r="A19" s="277" t="s">
        <v>421</v>
      </c>
      <c r="B19" s="278"/>
      <c r="C19" s="278">
        <v>37</v>
      </c>
      <c r="D19" s="278">
        <v>37</v>
      </c>
      <c r="E19" s="274">
        <f>+D19/C19*100</f>
        <v>100</v>
      </c>
    </row>
    <row r="20" spans="1:5" ht="18.75" customHeight="1" thickBot="1">
      <c r="A20" s="279" t="s">
        <v>13</v>
      </c>
      <c r="B20" s="280">
        <f>+B18+B16+B15+B19</f>
        <v>2148</v>
      </c>
      <c r="C20" s="280">
        <f>+C18+C16+C15+C19</f>
        <v>2217</v>
      </c>
      <c r="D20" s="280">
        <f>+D18+D16+D15+D19</f>
        <v>386</v>
      </c>
      <c r="E20" s="281">
        <f>+D20/C20*100</f>
        <v>17.410915651781686</v>
      </c>
    </row>
    <row r="21" spans="1:3" ht="12.75">
      <c r="A21" s="249"/>
      <c r="B21" s="250"/>
      <c r="C21" s="250"/>
    </row>
    <row r="22" spans="1:3" ht="12.75">
      <c r="A22" s="282"/>
      <c r="B22" s="283"/>
      <c r="C22" s="283"/>
    </row>
    <row r="23" spans="1:3" ht="12.75">
      <c r="A23" s="282"/>
      <c r="B23" s="283"/>
      <c r="C23" s="283"/>
    </row>
    <row r="24" spans="1:3" ht="12.75">
      <c r="A24" s="282"/>
      <c r="B24" s="283"/>
      <c r="C24" s="283"/>
    </row>
    <row r="25" spans="1:3" ht="12.75">
      <c r="A25" s="282"/>
      <c r="B25" s="283"/>
      <c r="C25" s="283"/>
    </row>
    <row r="26" spans="1:3" ht="18.75" customHeight="1">
      <c r="A26" s="260" t="s">
        <v>422</v>
      </c>
      <c r="B26" s="283"/>
      <c r="C26" s="284"/>
    </row>
    <row r="27" spans="1:5" ht="18.75" customHeight="1" thickBot="1">
      <c r="A27" s="261"/>
      <c r="B27" s="250"/>
      <c r="E27" s="184" t="s">
        <v>46</v>
      </c>
    </row>
    <row r="28" spans="1:5" ht="33.75" customHeight="1" thickBot="1">
      <c r="A28" s="270" t="s">
        <v>80</v>
      </c>
      <c r="B28" s="271" t="s">
        <v>44</v>
      </c>
      <c r="C28" s="271" t="s">
        <v>42</v>
      </c>
      <c r="D28" s="271" t="s">
        <v>43</v>
      </c>
      <c r="E28" s="285" t="s">
        <v>45</v>
      </c>
    </row>
    <row r="29" spans="1:5" ht="18.75" customHeight="1">
      <c r="A29" s="286" t="s">
        <v>423</v>
      </c>
      <c r="B29" s="287">
        <f>+B30+B31</f>
        <v>622</v>
      </c>
      <c r="C29" s="287">
        <f>+C30+C31</f>
        <v>622</v>
      </c>
      <c r="D29" s="287">
        <f>+D30+D31</f>
        <v>0</v>
      </c>
      <c r="E29" s="274">
        <f>+D29/C29*100</f>
        <v>0</v>
      </c>
    </row>
    <row r="30" spans="1:5" ht="18.75" customHeight="1">
      <c r="A30" s="288" t="s">
        <v>424</v>
      </c>
      <c r="B30" s="170">
        <v>414</v>
      </c>
      <c r="C30" s="170">
        <v>414</v>
      </c>
      <c r="D30" s="170">
        <v>0</v>
      </c>
      <c r="E30" s="289">
        <f aca="true" t="shared" si="0" ref="E30:E35">+D30/C30*100</f>
        <v>0</v>
      </c>
    </row>
    <row r="31" spans="1:5" ht="18.75" customHeight="1">
      <c r="A31" s="288" t="s">
        <v>411</v>
      </c>
      <c r="B31" s="170">
        <v>208</v>
      </c>
      <c r="C31" s="170">
        <v>208</v>
      </c>
      <c r="D31" s="170">
        <v>0</v>
      </c>
      <c r="E31" s="289">
        <f t="shared" si="0"/>
        <v>0</v>
      </c>
    </row>
    <row r="32" spans="1:5" ht="18.75" customHeight="1">
      <c r="A32" s="273" t="s">
        <v>425</v>
      </c>
      <c r="B32" s="181">
        <v>171</v>
      </c>
      <c r="C32" s="181">
        <v>171</v>
      </c>
      <c r="D32" s="181">
        <v>7</v>
      </c>
      <c r="E32" s="290">
        <f t="shared" si="0"/>
        <v>4.093567251461988</v>
      </c>
    </row>
    <row r="33" spans="1:5" ht="18.75" customHeight="1">
      <c r="A33" s="273" t="s">
        <v>426</v>
      </c>
      <c r="B33" s="181">
        <f>1467-112</f>
        <v>1355</v>
      </c>
      <c r="C33" s="181">
        <f>165+529+658+72</f>
        <v>1424</v>
      </c>
      <c r="D33" s="181">
        <f>12+75+150+56</f>
        <v>293</v>
      </c>
      <c r="E33" s="290">
        <f t="shared" si="0"/>
        <v>20.575842696629213</v>
      </c>
    </row>
    <row r="34" spans="1:5" ht="18.75" customHeight="1">
      <c r="A34" s="277" t="s">
        <v>414</v>
      </c>
      <c r="B34" s="278"/>
      <c r="C34" s="278"/>
      <c r="D34" s="278">
        <v>86</v>
      </c>
      <c r="E34" s="291"/>
    </row>
    <row r="35" spans="1:5" ht="21.75" customHeight="1" thickBot="1">
      <c r="A35" s="279" t="s">
        <v>13</v>
      </c>
      <c r="B35" s="280">
        <f>+B29+B32+B33</f>
        <v>2148</v>
      </c>
      <c r="C35" s="280">
        <f>+C29+C32+C33</f>
        <v>2217</v>
      </c>
      <c r="D35" s="280">
        <f>+D29+D32+D33+D34</f>
        <v>386</v>
      </c>
      <c r="E35" s="281">
        <f t="shared" si="0"/>
        <v>17.410915651781686</v>
      </c>
    </row>
  </sheetData>
  <mergeCells count="10">
    <mergeCell ref="A21:A25"/>
    <mergeCell ref="B21:B25"/>
    <mergeCell ref="C21:C25"/>
    <mergeCell ref="A26:A27"/>
    <mergeCell ref="B26:B27"/>
    <mergeCell ref="A6:E6"/>
    <mergeCell ref="A7:E7"/>
    <mergeCell ref="A8:E8"/>
    <mergeCell ref="A12:A13"/>
    <mergeCell ref="B12:B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1" sqref="A31:IV31"/>
    </sheetView>
  </sheetViews>
  <sheetFormatPr defaultColWidth="9.140625" defaultRowHeight="12.75"/>
  <cols>
    <col min="1" max="1" width="55.57421875" style="0" customWidth="1"/>
    <col min="2" max="2" width="13.57421875" style="0" customWidth="1"/>
    <col min="3" max="3" width="11.7109375" style="0" customWidth="1"/>
    <col min="4" max="4" width="11.28125" style="0" customWidth="1"/>
    <col min="5" max="5" width="11.140625" style="0" customWidth="1"/>
  </cols>
  <sheetData>
    <row r="1" ht="15.75">
      <c r="E1" s="25" t="s">
        <v>427</v>
      </c>
    </row>
    <row r="4" spans="1:5" ht="18.75">
      <c r="A4" s="162" t="s">
        <v>428</v>
      </c>
      <c r="B4" s="162"/>
      <c r="C4" s="162"/>
      <c r="D4" s="162"/>
      <c r="E4" s="162"/>
    </row>
    <row r="5" spans="1:5" ht="18.75">
      <c r="A5" s="162" t="s">
        <v>429</v>
      </c>
      <c r="B5" s="162"/>
      <c r="C5" s="162"/>
      <c r="D5" s="162"/>
      <c r="E5" s="162"/>
    </row>
    <row r="6" spans="1:2" ht="18.75">
      <c r="A6" s="224"/>
      <c r="B6" s="224"/>
    </row>
    <row r="7" spans="1:5" ht="18.75">
      <c r="A7" s="162" t="s">
        <v>430</v>
      </c>
      <c r="B7" s="162"/>
      <c r="C7" s="162"/>
      <c r="D7" s="162"/>
      <c r="E7" s="162"/>
    </row>
    <row r="8" spans="1:5" ht="18.75">
      <c r="A8" s="162" t="s">
        <v>309</v>
      </c>
      <c r="B8" s="162"/>
      <c r="C8" s="162"/>
      <c r="D8" s="162"/>
      <c r="E8" s="162"/>
    </row>
    <row r="9" ht="16.5">
      <c r="A9" s="6"/>
    </row>
    <row r="10" spans="1:2" ht="18.75">
      <c r="A10" s="292" t="s">
        <v>431</v>
      </c>
      <c r="B10" s="293"/>
    </row>
    <row r="11" spans="1:5" ht="18">
      <c r="A11" s="293"/>
      <c r="B11" s="293"/>
      <c r="E11" s="33" t="s">
        <v>46</v>
      </c>
    </row>
    <row r="12" spans="1:5" ht="33.75" customHeight="1">
      <c r="A12" s="256" t="s">
        <v>80</v>
      </c>
      <c r="B12" s="256" t="s">
        <v>44</v>
      </c>
      <c r="C12" s="256" t="s">
        <v>42</v>
      </c>
      <c r="D12" s="256" t="s">
        <v>43</v>
      </c>
      <c r="E12" s="256" t="s">
        <v>45</v>
      </c>
    </row>
    <row r="13" spans="1:5" ht="15" customHeight="1">
      <c r="A13" s="82" t="s">
        <v>432</v>
      </c>
      <c r="B13" s="112"/>
      <c r="C13" s="112"/>
      <c r="D13" s="112"/>
      <c r="E13" s="112"/>
    </row>
    <row r="14" spans="1:5" ht="15" customHeight="1">
      <c r="A14" s="114" t="s">
        <v>433</v>
      </c>
      <c r="B14" s="119">
        <v>602</v>
      </c>
      <c r="C14" s="119">
        <v>602</v>
      </c>
      <c r="D14" s="119">
        <v>522</v>
      </c>
      <c r="E14" s="294">
        <f>+D14/C14*100</f>
        <v>86.71096345514951</v>
      </c>
    </row>
    <row r="15" spans="1:5" ht="15" customHeight="1">
      <c r="A15" s="71" t="s">
        <v>434</v>
      </c>
      <c r="B15" s="72">
        <v>0</v>
      </c>
      <c r="C15" s="72">
        <v>0</v>
      </c>
      <c r="D15" s="72">
        <v>83</v>
      </c>
      <c r="E15" s="295"/>
    </row>
    <row r="16" spans="1:5" ht="15" customHeight="1">
      <c r="A16" s="71" t="s">
        <v>435</v>
      </c>
      <c r="B16" s="72">
        <v>1903</v>
      </c>
      <c r="C16" s="72">
        <v>1903</v>
      </c>
      <c r="D16" s="72">
        <v>841</v>
      </c>
      <c r="E16" s="295">
        <f>+D16/C16*100</f>
        <v>44.1933788754598</v>
      </c>
    </row>
    <row r="17" spans="1:5" ht="15" customHeight="1">
      <c r="A17" s="71" t="s">
        <v>436</v>
      </c>
      <c r="B17" s="72">
        <v>67229</v>
      </c>
      <c r="C17" s="72">
        <v>270320</v>
      </c>
      <c r="D17" s="72">
        <v>11011</v>
      </c>
      <c r="E17" s="295">
        <f>+D17/C17*100</f>
        <v>4.073320509026339</v>
      </c>
    </row>
    <row r="18" spans="1:5" ht="15" customHeight="1">
      <c r="A18" s="71" t="s">
        <v>437</v>
      </c>
      <c r="B18" s="72">
        <v>203091</v>
      </c>
      <c r="C18" s="72">
        <v>0</v>
      </c>
      <c r="D18" s="72">
        <v>0</v>
      </c>
      <c r="E18" s="295"/>
    </row>
    <row r="19" spans="1:5" ht="15" customHeight="1">
      <c r="A19" s="71" t="s">
        <v>438</v>
      </c>
      <c r="B19" s="72">
        <v>0</v>
      </c>
      <c r="C19" s="72">
        <v>0</v>
      </c>
      <c r="D19" s="72">
        <v>13</v>
      </c>
      <c r="E19" s="295"/>
    </row>
    <row r="20" spans="1:5" ht="15" customHeight="1">
      <c r="A20" s="71" t="s">
        <v>439</v>
      </c>
      <c r="B20" s="72">
        <v>0</v>
      </c>
      <c r="C20" s="72">
        <v>4100</v>
      </c>
      <c r="D20" s="72">
        <v>4100</v>
      </c>
      <c r="E20" s="295">
        <f>+D20/C20*100</f>
        <v>100</v>
      </c>
    </row>
    <row r="21" spans="1:5" ht="17.25" customHeight="1">
      <c r="A21" s="166" t="s">
        <v>440</v>
      </c>
      <c r="B21" s="167">
        <f>SUM(B14:B20)</f>
        <v>272825</v>
      </c>
      <c r="C21" s="167">
        <f>SUM(C14:C20)</f>
        <v>276925</v>
      </c>
      <c r="D21" s="167">
        <f>SUM(D14:D20)</f>
        <v>16570</v>
      </c>
      <c r="E21" s="263">
        <f>+D21/C21*100</f>
        <v>5.983569558544732</v>
      </c>
    </row>
    <row r="22" spans="1:2" ht="19.5">
      <c r="A22" s="296"/>
      <c r="B22" s="297"/>
    </row>
    <row r="23" spans="1:2" ht="19.5">
      <c r="A23" s="296"/>
      <c r="B23" s="297"/>
    </row>
    <row r="24" spans="1:2" ht="22.5" customHeight="1">
      <c r="A24" s="298" t="s">
        <v>441</v>
      </c>
      <c r="B24" s="297"/>
    </row>
    <row r="25" spans="1:2" ht="18.75">
      <c r="A25" s="299"/>
      <c r="B25" s="299"/>
    </row>
    <row r="26" spans="1:5" ht="35.25" customHeight="1">
      <c r="A26" s="256" t="s">
        <v>80</v>
      </c>
      <c r="B26" s="256" t="s">
        <v>44</v>
      </c>
      <c r="C26" s="256" t="s">
        <v>42</v>
      </c>
      <c r="D26" s="256" t="s">
        <v>43</v>
      </c>
      <c r="E26" s="256" t="s">
        <v>45</v>
      </c>
    </row>
    <row r="27" spans="1:5" ht="15" customHeight="1">
      <c r="A27" s="300" t="s">
        <v>442</v>
      </c>
      <c r="B27" s="72">
        <v>1300</v>
      </c>
      <c r="C27" s="72">
        <v>1300</v>
      </c>
      <c r="D27" s="72">
        <v>780</v>
      </c>
      <c r="E27" s="301">
        <f>+D27/C27*100</f>
        <v>60</v>
      </c>
    </row>
    <row r="28" spans="1:5" ht="15" customHeight="1">
      <c r="A28" s="300" t="s">
        <v>425</v>
      </c>
      <c r="B28" s="72">
        <v>307</v>
      </c>
      <c r="C28" s="72">
        <v>307</v>
      </c>
      <c r="D28" s="72">
        <v>184</v>
      </c>
      <c r="E28" s="301">
        <f>+D28/C28*100</f>
        <v>59.934853420195445</v>
      </c>
    </row>
    <row r="29" spans="1:5" ht="15" customHeight="1">
      <c r="A29" s="71" t="s">
        <v>443</v>
      </c>
      <c r="B29" s="72">
        <v>430</v>
      </c>
      <c r="C29" s="72">
        <v>4530</v>
      </c>
      <c r="D29" s="72">
        <v>92</v>
      </c>
      <c r="E29" s="301">
        <f>+D29/C29*100</f>
        <v>2.0309050772626933</v>
      </c>
    </row>
    <row r="30" spans="1:5" ht="15" customHeight="1">
      <c r="A30" s="71" t="s">
        <v>444</v>
      </c>
      <c r="B30" s="72">
        <v>270788</v>
      </c>
      <c r="C30" s="72">
        <v>270788</v>
      </c>
      <c r="D30" s="72">
        <v>9114</v>
      </c>
      <c r="E30" s="301">
        <f>+D30/C30*100</f>
        <v>3.3657326026264087</v>
      </c>
    </row>
    <row r="31" spans="1:5" ht="18" customHeight="1">
      <c r="A31" s="166" t="s">
        <v>440</v>
      </c>
      <c r="B31" s="167">
        <f>B30+B29+B28+B27</f>
        <v>272825</v>
      </c>
      <c r="C31" s="167">
        <f>C30+C29+C28+C27</f>
        <v>276925</v>
      </c>
      <c r="D31" s="167">
        <f>D30+D29+D28+D27</f>
        <v>10170</v>
      </c>
      <c r="E31" s="263">
        <f>+D31/C31*100</f>
        <v>3.672474496704884</v>
      </c>
    </row>
  </sheetData>
  <mergeCells count="5">
    <mergeCell ref="A25:B25"/>
    <mergeCell ref="A4:E4"/>
    <mergeCell ref="A5:E5"/>
    <mergeCell ref="A7:E7"/>
    <mergeCell ref="A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1"/>
  <sheetViews>
    <sheetView workbookViewId="0" topLeftCell="A1">
      <selection activeCell="G8" sqref="G8"/>
    </sheetView>
  </sheetViews>
  <sheetFormatPr defaultColWidth="9.140625" defaultRowHeight="12.75"/>
  <cols>
    <col min="1" max="1" width="42.57421875" style="0" bestFit="1" customWidth="1"/>
    <col min="2" max="2" width="12.7109375" style="0" customWidth="1"/>
    <col min="3" max="3" width="15.421875" style="0" customWidth="1"/>
    <col min="4" max="4" width="10.140625" style="0" customWidth="1"/>
    <col min="5" max="5" width="10.421875" style="0" customWidth="1"/>
  </cols>
  <sheetData>
    <row r="2" spans="1:5" ht="16.5">
      <c r="A2" s="4"/>
      <c r="E2" s="25" t="s">
        <v>66</v>
      </c>
    </row>
    <row r="3" ht="16.5">
      <c r="A3" s="4"/>
    </row>
    <row r="4" ht="16.5">
      <c r="A4" s="4"/>
    </row>
    <row r="5" spans="1:5" ht="20.25">
      <c r="A5" s="58" t="s">
        <v>17</v>
      </c>
      <c r="B5" s="58"/>
      <c r="C5" s="58"/>
      <c r="D5" s="58"/>
      <c r="E5" s="58"/>
    </row>
    <row r="6" spans="1:3" ht="20.25">
      <c r="A6" s="58"/>
      <c r="B6" s="58"/>
      <c r="C6" s="58"/>
    </row>
    <row r="7" spans="1:3" ht="16.5">
      <c r="A7" s="4"/>
      <c r="B7" s="10"/>
      <c r="C7" s="10"/>
    </row>
    <row r="8" spans="1:5" ht="19.5">
      <c r="A8" s="59" t="s">
        <v>47</v>
      </c>
      <c r="B8" s="59"/>
      <c r="C8" s="59"/>
      <c r="D8" s="59"/>
      <c r="E8" s="59"/>
    </row>
    <row r="10" ht="17.25">
      <c r="A10" s="5"/>
    </row>
    <row r="11" ht="16.5">
      <c r="A11" s="6"/>
    </row>
    <row r="12" ht="13.5" thickBot="1">
      <c r="E12" s="33" t="s">
        <v>46</v>
      </c>
    </row>
    <row r="13" spans="1:5" ht="28.5">
      <c r="A13" s="30" t="s">
        <v>12</v>
      </c>
      <c r="B13" s="26" t="s">
        <v>44</v>
      </c>
      <c r="C13" s="28" t="s">
        <v>42</v>
      </c>
      <c r="D13" s="29" t="s">
        <v>43</v>
      </c>
      <c r="E13" s="27" t="s">
        <v>45</v>
      </c>
    </row>
    <row r="14" spans="1:5" ht="15.75" customHeight="1">
      <c r="A14" s="14" t="s">
        <v>36</v>
      </c>
      <c r="B14" s="15">
        <f>B15+B16+B17</f>
        <v>459341</v>
      </c>
      <c r="C14" s="15">
        <f>C15+C16+C17</f>
        <v>485496</v>
      </c>
      <c r="D14" s="15">
        <f>D15+D16+D17</f>
        <v>234391</v>
      </c>
      <c r="E14" s="53">
        <f>+D14/C14*100</f>
        <v>48.278667589434306</v>
      </c>
    </row>
    <row r="15" spans="1:5" ht="15.75">
      <c r="A15" s="12" t="s">
        <v>69</v>
      </c>
      <c r="B15" s="13">
        <v>392578</v>
      </c>
      <c r="C15" s="13">
        <v>418735</v>
      </c>
      <c r="D15" s="13">
        <v>195459</v>
      </c>
      <c r="E15" s="52">
        <f aca="true" t="shared" si="0" ref="E15:E40">+D15/C15*100</f>
        <v>46.6784481832185</v>
      </c>
    </row>
    <row r="16" spans="1:5" ht="15.75">
      <c r="A16" s="12" t="s">
        <v>70</v>
      </c>
      <c r="B16" s="13">
        <v>41126</v>
      </c>
      <c r="C16" s="13">
        <v>41221</v>
      </c>
      <c r="D16" s="13">
        <v>22575</v>
      </c>
      <c r="E16" s="52">
        <f t="shared" si="0"/>
        <v>54.76577472647437</v>
      </c>
    </row>
    <row r="17" spans="1:5" ht="15.75">
      <c r="A17" s="12" t="s">
        <v>71</v>
      </c>
      <c r="B17" s="13">
        <v>25637</v>
      </c>
      <c r="C17" s="13">
        <v>25540</v>
      </c>
      <c r="D17" s="13">
        <v>16357</v>
      </c>
      <c r="E17" s="52">
        <f t="shared" si="0"/>
        <v>64.04463586530932</v>
      </c>
    </row>
    <row r="18" spans="1:5" ht="15.75" customHeight="1">
      <c r="A18" s="14" t="s">
        <v>35</v>
      </c>
      <c r="B18" s="15">
        <v>150597</v>
      </c>
      <c r="C18" s="15">
        <v>159010</v>
      </c>
      <c r="D18" s="15">
        <v>76306</v>
      </c>
      <c r="E18" s="53">
        <f t="shared" si="0"/>
        <v>47.98817684422364</v>
      </c>
    </row>
    <row r="19" spans="1:5" ht="15.75" customHeight="1">
      <c r="A19" s="14" t="s">
        <v>34</v>
      </c>
      <c r="B19" s="15">
        <v>255966</v>
      </c>
      <c r="C19" s="15">
        <v>300413</v>
      </c>
      <c r="D19" s="15">
        <v>160794</v>
      </c>
      <c r="E19" s="53">
        <f t="shared" si="0"/>
        <v>53.524314859876235</v>
      </c>
    </row>
    <row r="20" spans="1:5" ht="15.75" customHeight="1">
      <c r="A20" s="14" t="s">
        <v>37</v>
      </c>
      <c r="B20" s="15">
        <f>B21+B22</f>
        <v>53326</v>
      </c>
      <c r="C20" s="15">
        <f>C21+C22</f>
        <v>56733</v>
      </c>
      <c r="D20" s="15">
        <f>D21+D22</f>
        <v>31966</v>
      </c>
      <c r="E20" s="53">
        <f t="shared" si="0"/>
        <v>56.34463187210266</v>
      </c>
    </row>
    <row r="21" spans="1:5" ht="15.75" customHeight="1">
      <c r="A21" s="12" t="s">
        <v>72</v>
      </c>
      <c r="B21" s="13">
        <v>51326</v>
      </c>
      <c r="C21" s="13">
        <v>54607</v>
      </c>
      <c r="D21" s="13">
        <v>31649</v>
      </c>
      <c r="E21" s="52">
        <f t="shared" si="0"/>
        <v>57.957770981742264</v>
      </c>
    </row>
    <row r="22" spans="1:5" ht="15.75" customHeight="1">
      <c r="A22" s="12" t="s">
        <v>73</v>
      </c>
      <c r="B22" s="13">
        <v>2000</v>
      </c>
      <c r="C22" s="13">
        <v>2126</v>
      </c>
      <c r="D22" s="13">
        <v>317</v>
      </c>
      <c r="E22" s="52">
        <f t="shared" si="0"/>
        <v>14.91063029162747</v>
      </c>
    </row>
    <row r="23" spans="1:5" ht="15.75" customHeight="1">
      <c r="A23" s="14" t="s">
        <v>38</v>
      </c>
      <c r="B23" s="15">
        <v>116</v>
      </c>
      <c r="C23" s="15">
        <v>116</v>
      </c>
      <c r="D23" s="15">
        <v>22</v>
      </c>
      <c r="E23" s="53">
        <f t="shared" si="0"/>
        <v>18.96551724137931</v>
      </c>
    </row>
    <row r="24" spans="1:5" ht="15.75" customHeight="1">
      <c r="A24" s="14" t="s">
        <v>32</v>
      </c>
      <c r="B24" s="15">
        <v>76418</v>
      </c>
      <c r="C24" s="15">
        <v>77427</v>
      </c>
      <c r="D24" s="15">
        <v>42279</v>
      </c>
      <c r="E24" s="53">
        <f t="shared" si="0"/>
        <v>54.60498275795265</v>
      </c>
    </row>
    <row r="25" spans="1:5" ht="15.75" customHeight="1">
      <c r="A25" s="14" t="s">
        <v>33</v>
      </c>
      <c r="B25" s="15">
        <v>7242</v>
      </c>
      <c r="C25" s="15">
        <v>7242</v>
      </c>
      <c r="D25" s="15">
        <v>1789</v>
      </c>
      <c r="E25" s="53">
        <f t="shared" si="0"/>
        <v>24.703120684893676</v>
      </c>
    </row>
    <row r="26" spans="1:5" ht="15.75" customHeight="1">
      <c r="A26" s="14" t="s">
        <v>31</v>
      </c>
      <c r="B26" s="15">
        <v>24817</v>
      </c>
      <c r="C26" s="15">
        <v>24761</v>
      </c>
      <c r="D26" s="15">
        <v>7999</v>
      </c>
      <c r="E26" s="53">
        <f t="shared" si="0"/>
        <v>32.30483421509632</v>
      </c>
    </row>
    <row r="27" spans="1:5" ht="15.75" customHeight="1">
      <c r="A27" s="14" t="s">
        <v>65</v>
      </c>
      <c r="B27" s="15">
        <v>324946</v>
      </c>
      <c r="C27" s="15">
        <v>336479</v>
      </c>
      <c r="D27" s="15">
        <v>30756</v>
      </c>
      <c r="E27" s="53">
        <f t="shared" si="0"/>
        <v>9.1405407172513</v>
      </c>
    </row>
    <row r="28" spans="1:5" ht="15.75" customHeight="1">
      <c r="A28" s="14" t="s">
        <v>39</v>
      </c>
      <c r="B28" s="15">
        <v>2010</v>
      </c>
      <c r="C28" s="15">
        <v>2010</v>
      </c>
      <c r="D28" s="15">
        <v>707</v>
      </c>
      <c r="E28" s="53">
        <f t="shared" si="0"/>
        <v>35.17412935323383</v>
      </c>
    </row>
    <row r="29" spans="1:5" ht="15.75" customHeight="1">
      <c r="A29" s="14" t="s">
        <v>40</v>
      </c>
      <c r="B29" s="15">
        <f>B30+B31</f>
        <v>7220</v>
      </c>
      <c r="C29" s="15">
        <f>C30+C31</f>
        <v>7220</v>
      </c>
      <c r="D29" s="15">
        <f>D30+D31</f>
        <v>3602</v>
      </c>
      <c r="E29" s="53">
        <f t="shared" si="0"/>
        <v>49.88919667590028</v>
      </c>
    </row>
    <row r="30" spans="1:5" ht="15.75" customHeight="1">
      <c r="A30" s="12" t="s">
        <v>68</v>
      </c>
      <c r="B30" s="13">
        <v>609</v>
      </c>
      <c r="C30" s="13">
        <v>609</v>
      </c>
      <c r="D30" s="13">
        <v>297</v>
      </c>
      <c r="E30" s="52">
        <f t="shared" si="0"/>
        <v>48.76847290640394</v>
      </c>
    </row>
    <row r="31" spans="1:5" ht="15.75" customHeight="1">
      <c r="A31" s="12" t="s">
        <v>67</v>
      </c>
      <c r="B31" s="13">
        <v>6611</v>
      </c>
      <c r="C31" s="13">
        <v>6611</v>
      </c>
      <c r="D31" s="13">
        <v>3305</v>
      </c>
      <c r="E31" s="52">
        <f t="shared" si="0"/>
        <v>49.992436847678114</v>
      </c>
    </row>
    <row r="32" spans="1:5" s="21" customFormat="1" ht="15.75" customHeight="1">
      <c r="A32" s="14" t="s">
        <v>41</v>
      </c>
      <c r="B32" s="15">
        <f>SUM(B33:B35)</f>
        <v>9582</v>
      </c>
      <c r="C32" s="15">
        <f>SUM(C33:C37)</f>
        <v>24093</v>
      </c>
      <c r="D32" s="15">
        <f>SUM(D33:D35)</f>
        <v>0</v>
      </c>
      <c r="E32" s="53">
        <f t="shared" si="0"/>
        <v>0</v>
      </c>
    </row>
    <row r="33" spans="1:5" ht="15.75" customHeight="1">
      <c r="A33" s="12" t="s">
        <v>56</v>
      </c>
      <c r="B33" s="13">
        <v>3982</v>
      </c>
      <c r="C33" s="13">
        <v>3982</v>
      </c>
      <c r="D33" s="13"/>
      <c r="E33" s="52">
        <f t="shared" si="0"/>
        <v>0</v>
      </c>
    </row>
    <row r="34" spans="1:5" ht="15.75" customHeight="1">
      <c r="A34" s="12" t="s">
        <v>57</v>
      </c>
      <c r="B34" s="13">
        <v>3500</v>
      </c>
      <c r="C34" s="13">
        <v>3500</v>
      </c>
      <c r="D34" s="13"/>
      <c r="E34" s="52">
        <f t="shared" si="0"/>
        <v>0</v>
      </c>
    </row>
    <row r="35" spans="1:9" ht="15.75" customHeight="1">
      <c r="A35" s="12" t="s">
        <v>58</v>
      </c>
      <c r="B35" s="13">
        <v>2100</v>
      </c>
      <c r="C35" s="13">
        <v>2100</v>
      </c>
      <c r="D35" s="13"/>
      <c r="E35" s="52">
        <f t="shared" si="0"/>
        <v>0</v>
      </c>
      <c r="I35" s="54"/>
    </row>
    <row r="36" spans="1:9" ht="15.75" customHeight="1">
      <c r="A36" s="55" t="s">
        <v>59</v>
      </c>
      <c r="B36" s="43"/>
      <c r="C36" s="43">
        <v>3243</v>
      </c>
      <c r="D36" s="43"/>
      <c r="E36" s="52">
        <f t="shared" si="0"/>
        <v>0</v>
      </c>
      <c r="I36" s="54"/>
    </row>
    <row r="37" spans="1:9" ht="15.75" customHeight="1">
      <c r="A37" s="55" t="s">
        <v>60</v>
      </c>
      <c r="B37" s="43"/>
      <c r="C37" s="43">
        <v>11268</v>
      </c>
      <c r="D37" s="43"/>
      <c r="E37" s="52">
        <f t="shared" si="0"/>
        <v>0</v>
      </c>
      <c r="I37" s="54"/>
    </row>
    <row r="38" spans="1:9" ht="15.75" customHeight="1">
      <c r="A38" s="50" t="s">
        <v>61</v>
      </c>
      <c r="B38" s="43"/>
      <c r="C38" s="42">
        <v>1720</v>
      </c>
      <c r="D38" s="42">
        <v>0</v>
      </c>
      <c r="E38" s="53">
        <f t="shared" si="0"/>
        <v>0</v>
      </c>
      <c r="I38" s="54"/>
    </row>
    <row r="39" spans="1:5" ht="15.75" customHeight="1">
      <c r="A39" s="50" t="s">
        <v>62</v>
      </c>
      <c r="B39" s="42">
        <v>10000</v>
      </c>
      <c r="C39" s="42">
        <v>10000</v>
      </c>
      <c r="D39" s="42">
        <v>5000</v>
      </c>
      <c r="E39" s="53">
        <f t="shared" si="0"/>
        <v>50</v>
      </c>
    </row>
    <row r="40" spans="1:5" ht="15.75" customHeight="1">
      <c r="A40" s="50" t="s">
        <v>63</v>
      </c>
      <c r="B40" s="42"/>
      <c r="C40" s="42">
        <v>1625</v>
      </c>
      <c r="D40" s="42">
        <v>3000</v>
      </c>
      <c r="E40" s="53">
        <f t="shared" si="0"/>
        <v>184.6153846153846</v>
      </c>
    </row>
    <row r="41" spans="1:5" ht="15.75" customHeight="1" thickBot="1">
      <c r="A41" s="31" t="s">
        <v>64</v>
      </c>
      <c r="B41" s="32"/>
      <c r="C41" s="32"/>
      <c r="D41" s="32">
        <v>13495</v>
      </c>
      <c r="E41" s="56"/>
    </row>
    <row r="42" spans="1:5" ht="15.75" customHeight="1" thickBot="1">
      <c r="A42" s="16" t="s">
        <v>13</v>
      </c>
      <c r="B42" s="17">
        <f>B14+B18+B19+B20+B23+B24+B25+B27+B28+B29+B39+B32+B26</f>
        <v>1381581</v>
      </c>
      <c r="C42" s="17">
        <f>C14+C18+C19+C20+C23+C24+C25+C27+C28+C29+C39+C32+C26+C40+C41+C38</f>
        <v>1494345</v>
      </c>
      <c r="D42" s="17">
        <f>D14+D18+D19+D20+D23+D24+D25+D27+D28+D29+D39+D32+D26+D40+D41</f>
        <v>612106</v>
      </c>
      <c r="E42" s="51">
        <f>+D42/C42*100</f>
        <v>40.96149148958239</v>
      </c>
    </row>
    <row r="43" spans="1:3" ht="15.75" customHeight="1">
      <c r="A43" s="8"/>
      <c r="B43" s="9"/>
      <c r="C43" s="9"/>
    </row>
    <row r="44" spans="1:3" ht="15.75" customHeight="1">
      <c r="A44" s="8"/>
      <c r="B44" s="9"/>
      <c r="C44" s="9"/>
    </row>
    <row r="45" spans="1:3" ht="15.75" customHeight="1">
      <c r="A45" s="8"/>
      <c r="B45" s="9"/>
      <c r="C45" s="9"/>
    </row>
    <row r="46" spans="1:5" ht="16.5">
      <c r="A46" s="61" t="s">
        <v>15</v>
      </c>
      <c r="B46" s="61"/>
      <c r="C46" s="61"/>
      <c r="D46" s="61"/>
      <c r="E46" s="61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61" spans="1:3" ht="12.75">
      <c r="A61" s="60"/>
      <c r="B61" s="60"/>
      <c r="C61" s="60"/>
    </row>
  </sheetData>
  <mergeCells count="5">
    <mergeCell ref="A61:C61"/>
    <mergeCell ref="A8:E8"/>
    <mergeCell ref="A5:E5"/>
    <mergeCell ref="A46:E46"/>
    <mergeCell ref="A6:C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5"/>
  <sheetViews>
    <sheetView workbookViewId="0" topLeftCell="A1">
      <selection activeCell="A178" sqref="A178:IV180"/>
    </sheetView>
  </sheetViews>
  <sheetFormatPr defaultColWidth="9.140625" defaultRowHeight="12.75"/>
  <cols>
    <col min="1" max="1" width="35.57421875" style="0" customWidth="1"/>
    <col min="2" max="2" width="31.28125" style="0" customWidth="1"/>
    <col min="3" max="3" width="14.8515625" style="0" customWidth="1"/>
    <col min="4" max="4" width="13.28125" style="0" customWidth="1"/>
    <col min="5" max="5" width="11.7109375" style="0" customWidth="1"/>
    <col min="6" max="6" width="13.57421875" style="0" customWidth="1"/>
  </cols>
  <sheetData>
    <row r="1" spans="1:6" ht="15.75">
      <c r="A1" s="62"/>
      <c r="B1" s="62"/>
      <c r="C1" s="62"/>
      <c r="D1" s="62"/>
      <c r="E1" s="62"/>
      <c r="F1" s="25" t="s">
        <v>77</v>
      </c>
    </row>
    <row r="2" spans="1:6" ht="15">
      <c r="A2" s="63"/>
      <c r="B2" s="63"/>
      <c r="C2" s="64"/>
      <c r="D2" s="65"/>
      <c r="E2" s="65"/>
      <c r="F2" s="65"/>
    </row>
    <row r="3" spans="1:6" ht="18.75">
      <c r="A3" s="66" t="s">
        <v>78</v>
      </c>
      <c r="B3" s="66"/>
      <c r="C3" s="66"/>
      <c r="D3" s="66"/>
      <c r="E3" s="66"/>
      <c r="F3" s="66"/>
    </row>
    <row r="4" spans="1:6" ht="18.75">
      <c r="A4" s="66" t="s">
        <v>79</v>
      </c>
      <c r="B4" s="66"/>
      <c r="C4" s="66"/>
      <c r="D4" s="66"/>
      <c r="E4" s="66"/>
      <c r="F4" s="66"/>
    </row>
    <row r="5" spans="1:6" ht="18.75">
      <c r="A5" s="67"/>
      <c r="B5" s="67"/>
      <c r="C5" s="67"/>
      <c r="D5" s="67"/>
      <c r="E5" s="67"/>
      <c r="F5" s="67"/>
    </row>
    <row r="6" spans="1:6" ht="18.75">
      <c r="A6" s="67"/>
      <c r="B6" s="67"/>
      <c r="C6" s="67"/>
      <c r="D6" s="67"/>
      <c r="E6" s="67"/>
      <c r="F6" s="67"/>
    </row>
    <row r="7" spans="1:6" ht="15">
      <c r="A7" s="62"/>
      <c r="B7" s="62"/>
      <c r="C7" s="62"/>
      <c r="D7" s="62"/>
      <c r="E7" s="62"/>
      <c r="F7" s="62"/>
    </row>
    <row r="8" spans="1:6" ht="30">
      <c r="A8" s="62"/>
      <c r="B8" s="62"/>
      <c r="C8" s="62"/>
      <c r="D8" s="62"/>
      <c r="E8" s="62"/>
      <c r="F8" s="68" t="s">
        <v>46</v>
      </c>
    </row>
    <row r="9" spans="1:6" ht="34.5" customHeight="1">
      <c r="A9" s="69" t="s">
        <v>80</v>
      </c>
      <c r="B9" s="69"/>
      <c r="C9" s="70" t="s">
        <v>81</v>
      </c>
      <c r="D9" s="70" t="s">
        <v>82</v>
      </c>
      <c r="E9" s="70" t="s">
        <v>83</v>
      </c>
      <c r="F9" s="70" t="s">
        <v>84</v>
      </c>
    </row>
    <row r="10" spans="1:6" ht="15" customHeight="1">
      <c r="A10" s="71" t="s">
        <v>85</v>
      </c>
      <c r="B10" s="71"/>
      <c r="C10" s="72">
        <f>C11+C18</f>
        <v>25738</v>
      </c>
      <c r="D10" s="72">
        <f>D11+D18</f>
        <v>79357</v>
      </c>
      <c r="E10" s="72">
        <f>E11+E18</f>
        <v>80857</v>
      </c>
      <c r="F10" s="73">
        <f>+E10/D10*100</f>
        <v>101.89019242158852</v>
      </c>
    </row>
    <row r="11" spans="1:6" ht="15" customHeight="1">
      <c r="A11" s="74" t="s">
        <v>86</v>
      </c>
      <c r="B11" s="74"/>
      <c r="C11" s="75">
        <f>SUM(C12:C17)</f>
        <v>23730</v>
      </c>
      <c r="D11" s="75">
        <f>SUM(D12:D17)</f>
        <v>77349</v>
      </c>
      <c r="E11" s="75">
        <f>SUM(E12:E17)</f>
        <v>79594</v>
      </c>
      <c r="F11" s="76">
        <f aca="true" t="shared" si="0" ref="F11:F60">+E11/D11*100</f>
        <v>102.90242924924694</v>
      </c>
    </row>
    <row r="12" spans="1:6" ht="15" customHeight="1">
      <c r="A12" s="77"/>
      <c r="B12" s="77" t="s">
        <v>87</v>
      </c>
      <c r="C12" s="78">
        <v>2573</v>
      </c>
      <c r="D12" s="79">
        <v>2573</v>
      </c>
      <c r="E12" s="79">
        <v>6719</v>
      </c>
      <c r="F12" s="80">
        <f t="shared" si="0"/>
        <v>261.1348620287602</v>
      </c>
    </row>
    <row r="13" spans="1:6" ht="15" customHeight="1">
      <c r="A13" s="77"/>
      <c r="B13" s="77" t="s">
        <v>88</v>
      </c>
      <c r="C13" s="78">
        <v>1810</v>
      </c>
      <c r="D13" s="79">
        <v>1810</v>
      </c>
      <c r="E13" s="79">
        <v>6098</v>
      </c>
      <c r="F13" s="80">
        <f t="shared" si="0"/>
        <v>336.9060773480663</v>
      </c>
    </row>
    <row r="14" spans="1:6" ht="15" customHeight="1">
      <c r="A14" s="77"/>
      <c r="B14" s="77" t="s">
        <v>89</v>
      </c>
      <c r="C14" s="78">
        <v>19297</v>
      </c>
      <c r="D14" s="79">
        <v>7853</v>
      </c>
      <c r="E14" s="79">
        <v>0</v>
      </c>
      <c r="F14" s="80">
        <f t="shared" si="0"/>
        <v>0</v>
      </c>
    </row>
    <row r="15" spans="1:6" ht="15" customHeight="1">
      <c r="A15" s="77"/>
      <c r="B15" s="77" t="s">
        <v>90</v>
      </c>
      <c r="C15" s="78">
        <v>50</v>
      </c>
      <c r="D15" s="79">
        <v>50</v>
      </c>
      <c r="E15" s="79">
        <v>139</v>
      </c>
      <c r="F15" s="80">
        <f t="shared" si="0"/>
        <v>278</v>
      </c>
    </row>
    <row r="16" spans="1:6" ht="15" customHeight="1">
      <c r="A16" s="77"/>
      <c r="B16" s="77" t="s">
        <v>91</v>
      </c>
      <c r="C16" s="78">
        <v>0</v>
      </c>
      <c r="D16" s="79">
        <v>0</v>
      </c>
      <c r="E16" s="79">
        <v>200</v>
      </c>
      <c r="F16" s="80"/>
    </row>
    <row r="17" spans="1:6" ht="15" customHeight="1">
      <c r="A17" s="77"/>
      <c r="B17" s="77" t="s">
        <v>92</v>
      </c>
      <c r="C17" s="78">
        <v>0</v>
      </c>
      <c r="D17" s="79">
        <v>65063</v>
      </c>
      <c r="E17" s="79">
        <v>66438</v>
      </c>
      <c r="F17" s="80">
        <f t="shared" si="0"/>
        <v>102.11333630481225</v>
      </c>
    </row>
    <row r="18" spans="1:6" ht="15" customHeight="1">
      <c r="A18" s="74" t="s">
        <v>93</v>
      </c>
      <c r="B18" s="74"/>
      <c r="C18" s="75">
        <f>C19</f>
        <v>2008</v>
      </c>
      <c r="D18" s="75">
        <f>D19</f>
        <v>2008</v>
      </c>
      <c r="E18" s="75">
        <f>E19</f>
        <v>1263</v>
      </c>
      <c r="F18" s="76">
        <f t="shared" si="0"/>
        <v>62.89840637450199</v>
      </c>
    </row>
    <row r="19" spans="1:6" ht="15" customHeight="1">
      <c r="A19" s="74"/>
      <c r="B19" s="77" t="s">
        <v>87</v>
      </c>
      <c r="C19" s="78">
        <v>2008</v>
      </c>
      <c r="D19" s="81">
        <v>2008</v>
      </c>
      <c r="E19" s="81">
        <v>1263</v>
      </c>
      <c r="F19" s="80">
        <f t="shared" si="0"/>
        <v>62.89840637450199</v>
      </c>
    </row>
    <row r="20" spans="1:6" ht="15" customHeight="1">
      <c r="A20" s="82" t="s">
        <v>94</v>
      </c>
      <c r="B20" s="71"/>
      <c r="C20" s="83">
        <f>C23+C24+C27+C28+C29+C30+C31+C32+C21+C22+C35+C36</f>
        <v>14931</v>
      </c>
      <c r="D20" s="83">
        <f>D23+D24+D27+D28+D29+D30+D31+D32+D21+D22+D35+D36</f>
        <v>14931</v>
      </c>
      <c r="E20" s="83">
        <f>E23+E24+E27+E28+E29+E30+E31+E32+E21+E22+E35+E36</f>
        <v>13321</v>
      </c>
      <c r="F20" s="73">
        <f t="shared" si="0"/>
        <v>89.21706516643225</v>
      </c>
    </row>
    <row r="21" spans="1:6" ht="15" customHeight="1">
      <c r="A21" s="82" t="s">
        <v>95</v>
      </c>
      <c r="B21" s="74" t="s">
        <v>96</v>
      </c>
      <c r="C21" s="84">
        <v>0</v>
      </c>
      <c r="D21" s="84">
        <v>0</v>
      </c>
      <c r="E21" s="84">
        <v>273</v>
      </c>
      <c r="F21" s="80"/>
    </row>
    <row r="22" spans="1:6" ht="15" customHeight="1">
      <c r="A22" s="85" t="s">
        <v>97</v>
      </c>
      <c r="B22" s="74" t="s">
        <v>98</v>
      </c>
      <c r="C22" s="84">
        <v>0</v>
      </c>
      <c r="D22" s="84">
        <v>0</v>
      </c>
      <c r="E22" s="84">
        <v>1526</v>
      </c>
      <c r="F22" s="80"/>
    </row>
    <row r="23" spans="1:6" ht="15" customHeight="1">
      <c r="A23" s="85" t="s">
        <v>99</v>
      </c>
      <c r="B23" s="74" t="s">
        <v>100</v>
      </c>
      <c r="C23" s="86">
        <v>300</v>
      </c>
      <c r="D23" s="81">
        <v>300</v>
      </c>
      <c r="E23" s="79">
        <v>282</v>
      </c>
      <c r="F23" s="76">
        <f t="shared" si="0"/>
        <v>94</v>
      </c>
    </row>
    <row r="24" spans="1:6" ht="15" customHeight="1">
      <c r="A24" s="74" t="s">
        <v>101</v>
      </c>
      <c r="B24" s="74"/>
      <c r="C24" s="87">
        <f>C25+C26</f>
        <v>5771</v>
      </c>
      <c r="D24" s="87">
        <f>D25+D26</f>
        <v>5771</v>
      </c>
      <c r="E24" s="87">
        <f>E25+E26</f>
        <v>3892</v>
      </c>
      <c r="F24" s="76">
        <f t="shared" si="0"/>
        <v>67.44065153352972</v>
      </c>
    </row>
    <row r="25" spans="1:6" ht="15" customHeight="1">
      <c r="A25" s="74"/>
      <c r="B25" s="77" t="s">
        <v>87</v>
      </c>
      <c r="C25" s="78">
        <v>3313</v>
      </c>
      <c r="D25" s="79">
        <v>3313</v>
      </c>
      <c r="E25" s="79">
        <v>1360</v>
      </c>
      <c r="F25" s="80">
        <f t="shared" si="0"/>
        <v>41.05040748566255</v>
      </c>
    </row>
    <row r="26" spans="1:6" ht="15" customHeight="1">
      <c r="A26" s="74"/>
      <c r="B26" s="77" t="s">
        <v>102</v>
      </c>
      <c r="C26" s="78">
        <v>2458</v>
      </c>
      <c r="D26" s="79">
        <v>2458</v>
      </c>
      <c r="E26" s="79">
        <v>2532</v>
      </c>
      <c r="F26" s="80">
        <f t="shared" si="0"/>
        <v>103.0105777054516</v>
      </c>
    </row>
    <row r="27" spans="1:6" ht="15" customHeight="1">
      <c r="A27" s="74" t="s">
        <v>103</v>
      </c>
      <c r="B27" s="74" t="s">
        <v>87</v>
      </c>
      <c r="C27" s="87">
        <v>10</v>
      </c>
      <c r="D27" s="81">
        <v>10</v>
      </c>
      <c r="E27" s="81">
        <v>3</v>
      </c>
      <c r="F27" s="76">
        <f t="shared" si="0"/>
        <v>30</v>
      </c>
    </row>
    <row r="28" spans="1:6" ht="15" customHeight="1">
      <c r="A28" s="74" t="s">
        <v>104</v>
      </c>
      <c r="B28" s="74" t="s">
        <v>87</v>
      </c>
      <c r="C28" s="87">
        <v>5</v>
      </c>
      <c r="D28" s="81">
        <v>5</v>
      </c>
      <c r="E28" s="81">
        <v>4</v>
      </c>
      <c r="F28" s="76">
        <f t="shared" si="0"/>
        <v>80</v>
      </c>
    </row>
    <row r="29" spans="1:6" ht="15" customHeight="1">
      <c r="A29" s="74" t="s">
        <v>105</v>
      </c>
      <c r="B29" s="74" t="s">
        <v>87</v>
      </c>
      <c r="C29" s="87">
        <v>110</v>
      </c>
      <c r="D29" s="81">
        <v>110</v>
      </c>
      <c r="E29" s="79">
        <v>55</v>
      </c>
      <c r="F29" s="76">
        <f t="shared" si="0"/>
        <v>50</v>
      </c>
    </row>
    <row r="30" spans="1:6" ht="15" customHeight="1">
      <c r="A30" s="74" t="s">
        <v>106</v>
      </c>
      <c r="B30" s="74" t="s">
        <v>87</v>
      </c>
      <c r="C30" s="87">
        <v>4154</v>
      </c>
      <c r="D30" s="81">
        <v>4154</v>
      </c>
      <c r="E30" s="81">
        <v>2244</v>
      </c>
      <c r="F30" s="76">
        <f t="shared" si="0"/>
        <v>54.02022147327876</v>
      </c>
    </row>
    <row r="31" spans="1:6" ht="15" customHeight="1">
      <c r="A31" s="74" t="s">
        <v>107</v>
      </c>
      <c r="B31" s="74" t="s">
        <v>108</v>
      </c>
      <c r="C31" s="87">
        <v>981</v>
      </c>
      <c r="D31" s="81">
        <v>981</v>
      </c>
      <c r="E31" s="81">
        <v>290</v>
      </c>
      <c r="F31" s="76">
        <f t="shared" si="0"/>
        <v>29.561671763506624</v>
      </c>
    </row>
    <row r="32" spans="1:6" ht="15" customHeight="1">
      <c r="A32" s="74" t="s">
        <v>109</v>
      </c>
      <c r="B32" s="88"/>
      <c r="C32" s="79">
        <f>C33+C34</f>
        <v>3600</v>
      </c>
      <c r="D32" s="79">
        <f>D33+D34</f>
        <v>3600</v>
      </c>
      <c r="E32" s="79">
        <f>E33+E34</f>
        <v>3058</v>
      </c>
      <c r="F32" s="76">
        <f t="shared" si="0"/>
        <v>84.94444444444444</v>
      </c>
    </row>
    <row r="33" spans="1:6" ht="15" customHeight="1">
      <c r="A33" s="85"/>
      <c r="B33" s="74" t="s">
        <v>110</v>
      </c>
      <c r="C33" s="87">
        <v>3600</v>
      </c>
      <c r="D33" s="81">
        <v>3600</v>
      </c>
      <c r="E33" s="81">
        <v>2814</v>
      </c>
      <c r="F33" s="76">
        <f t="shared" si="0"/>
        <v>78.16666666666666</v>
      </c>
    </row>
    <row r="34" spans="1:6" ht="15" customHeight="1">
      <c r="A34" s="85"/>
      <c r="B34" s="85" t="s">
        <v>87</v>
      </c>
      <c r="C34" s="89">
        <v>0</v>
      </c>
      <c r="D34" s="79">
        <v>0</v>
      </c>
      <c r="E34" s="81">
        <v>244</v>
      </c>
      <c r="F34" s="80"/>
    </row>
    <row r="35" spans="1:6" ht="15" customHeight="1">
      <c r="A35" s="85" t="s">
        <v>111</v>
      </c>
      <c r="B35" s="85" t="s">
        <v>112</v>
      </c>
      <c r="C35" s="89">
        <v>0</v>
      </c>
      <c r="D35" s="90">
        <v>0</v>
      </c>
      <c r="E35" s="91">
        <v>69</v>
      </c>
      <c r="F35" s="80"/>
    </row>
    <row r="36" spans="1:6" ht="15" customHeight="1">
      <c r="A36" s="85" t="s">
        <v>113</v>
      </c>
      <c r="B36" s="85" t="s">
        <v>114</v>
      </c>
      <c r="C36" s="89">
        <v>0</v>
      </c>
      <c r="D36" s="90">
        <v>0</v>
      </c>
      <c r="E36" s="91">
        <v>1625</v>
      </c>
      <c r="F36" s="80"/>
    </row>
    <row r="37" spans="1:6" ht="15" customHeight="1">
      <c r="A37" s="82" t="s">
        <v>115</v>
      </c>
      <c r="B37" s="82"/>
      <c r="C37" s="83">
        <f>C40+C38</f>
        <v>1164</v>
      </c>
      <c r="D37" s="83">
        <f>D40+D38</f>
        <v>887</v>
      </c>
      <c r="E37" s="83">
        <f>E40+E38</f>
        <v>152</v>
      </c>
      <c r="F37" s="73">
        <f t="shared" si="0"/>
        <v>17.13641488162345</v>
      </c>
    </row>
    <row r="38" spans="1:6" ht="15" customHeight="1">
      <c r="A38" s="74" t="s">
        <v>116</v>
      </c>
      <c r="B38" s="82"/>
      <c r="C38" s="84">
        <f>C39</f>
        <v>914</v>
      </c>
      <c r="D38" s="84">
        <f>D39</f>
        <v>637</v>
      </c>
      <c r="E38" s="84">
        <f>E39</f>
        <v>102</v>
      </c>
      <c r="F38" s="76">
        <f t="shared" si="0"/>
        <v>16.012558869701728</v>
      </c>
    </row>
    <row r="39" spans="1:6" ht="15" customHeight="1">
      <c r="A39" s="74"/>
      <c r="B39" s="77" t="s">
        <v>117</v>
      </c>
      <c r="C39" s="92">
        <v>914</v>
      </c>
      <c r="D39" s="79">
        <v>637</v>
      </c>
      <c r="E39" s="79">
        <v>102</v>
      </c>
      <c r="F39" s="80">
        <f t="shared" si="0"/>
        <v>16.012558869701728</v>
      </c>
    </row>
    <row r="40" spans="1:6" ht="15" customHeight="1">
      <c r="A40" s="93" t="s">
        <v>118</v>
      </c>
      <c r="B40" s="74"/>
      <c r="C40" s="75">
        <f>C42+C41</f>
        <v>250</v>
      </c>
      <c r="D40" s="75">
        <f>D42+D41</f>
        <v>250</v>
      </c>
      <c r="E40" s="75">
        <f>E42+E41</f>
        <v>50</v>
      </c>
      <c r="F40" s="76">
        <f>+E40/D40*100</f>
        <v>20</v>
      </c>
    </row>
    <row r="41" spans="1:6" ht="15" customHeight="1">
      <c r="A41" s="93"/>
      <c r="B41" s="77" t="s">
        <v>119</v>
      </c>
      <c r="C41" s="75">
        <v>50</v>
      </c>
      <c r="D41" s="75">
        <v>50</v>
      </c>
      <c r="E41" s="75">
        <v>0</v>
      </c>
      <c r="F41" s="76">
        <f>+E41/D41*100</f>
        <v>0</v>
      </c>
    </row>
    <row r="42" spans="1:6" ht="15" customHeight="1">
      <c r="A42" s="71"/>
      <c r="B42" s="77" t="s">
        <v>120</v>
      </c>
      <c r="C42" s="78">
        <v>200</v>
      </c>
      <c r="D42" s="79">
        <v>200</v>
      </c>
      <c r="E42" s="79">
        <v>50</v>
      </c>
      <c r="F42" s="76">
        <f>+E42/D42*100</f>
        <v>25</v>
      </c>
    </row>
    <row r="43" spans="1:6" ht="15" customHeight="1">
      <c r="A43" s="82" t="s">
        <v>121</v>
      </c>
      <c r="B43" s="77"/>
      <c r="C43" s="94">
        <f>C44+C45+C46</f>
        <v>1393</v>
      </c>
      <c r="D43" s="94">
        <f>D44+D45+D46</f>
        <v>1152</v>
      </c>
      <c r="E43" s="94">
        <f>E44+E45+E46</f>
        <v>38</v>
      </c>
      <c r="F43" s="73">
        <f t="shared" si="0"/>
        <v>3.298611111111111</v>
      </c>
    </row>
    <row r="44" spans="1:6" ht="15" customHeight="1">
      <c r="A44" s="82"/>
      <c r="B44" s="77" t="s">
        <v>87</v>
      </c>
      <c r="C44" s="95">
        <v>1000</v>
      </c>
      <c r="D44" s="79">
        <v>722</v>
      </c>
      <c r="E44" s="79">
        <v>1</v>
      </c>
      <c r="F44" s="80">
        <f t="shared" si="0"/>
        <v>0.13850415512465375</v>
      </c>
    </row>
    <row r="45" spans="1:6" ht="15" customHeight="1">
      <c r="A45" s="82"/>
      <c r="B45" s="77" t="s">
        <v>122</v>
      </c>
      <c r="C45" s="95">
        <v>393</v>
      </c>
      <c r="D45" s="79">
        <v>393</v>
      </c>
      <c r="E45" s="79">
        <v>0</v>
      </c>
      <c r="F45" s="80">
        <f t="shared" si="0"/>
        <v>0</v>
      </c>
    </row>
    <row r="46" spans="1:6" ht="15" customHeight="1">
      <c r="A46" s="82"/>
      <c r="B46" s="77" t="s">
        <v>92</v>
      </c>
      <c r="C46" s="95">
        <v>0</v>
      </c>
      <c r="D46" s="90">
        <v>37</v>
      </c>
      <c r="E46" s="90">
        <v>37</v>
      </c>
      <c r="F46" s="80">
        <f t="shared" si="0"/>
        <v>100</v>
      </c>
    </row>
    <row r="47" spans="1:6" ht="15" customHeight="1">
      <c r="A47" s="82" t="s">
        <v>123</v>
      </c>
      <c r="B47" s="96"/>
      <c r="C47" s="97">
        <f>C49+C52+C53+C54+C55+C56+C59+C63</f>
        <v>124337</v>
      </c>
      <c r="D47" s="97">
        <f>D49+D52+D53+D54+D55+D56+D59+D63</f>
        <v>124594</v>
      </c>
      <c r="E47" s="97">
        <f>E49+E52+E53+E54+E55+E56+E59+E63</f>
        <v>61811</v>
      </c>
      <c r="F47" s="73">
        <f t="shared" si="0"/>
        <v>49.60993306258729</v>
      </c>
    </row>
    <row r="48" spans="1:6" ht="15" customHeight="1">
      <c r="A48" s="98"/>
      <c r="B48" s="96"/>
      <c r="C48" s="99"/>
      <c r="D48" s="99"/>
      <c r="E48" s="99"/>
      <c r="F48" s="80" t="e">
        <f t="shared" si="0"/>
        <v>#DIV/0!</v>
      </c>
    </row>
    <row r="49" spans="1:6" ht="15" customHeight="1">
      <c r="A49" s="85" t="s">
        <v>124</v>
      </c>
      <c r="B49" s="88"/>
      <c r="C49" s="79">
        <f>C50+C51</f>
        <v>11877</v>
      </c>
      <c r="D49" s="79">
        <f>D50+D51</f>
        <v>11877</v>
      </c>
      <c r="E49" s="79">
        <f>E50+E51</f>
        <v>5343</v>
      </c>
      <c r="F49" s="80">
        <f t="shared" si="0"/>
        <v>44.98610760293003</v>
      </c>
    </row>
    <row r="50" spans="1:6" ht="15" customHeight="1">
      <c r="A50" s="85"/>
      <c r="B50" s="100" t="s">
        <v>87</v>
      </c>
      <c r="C50" s="101">
        <v>11877</v>
      </c>
      <c r="D50" s="79">
        <v>11877</v>
      </c>
      <c r="E50" s="79">
        <v>5301</v>
      </c>
      <c r="F50" s="80">
        <f t="shared" si="0"/>
        <v>44.63248295023996</v>
      </c>
    </row>
    <row r="51" spans="1:6" ht="15" customHeight="1">
      <c r="A51" s="85"/>
      <c r="B51" s="100" t="s">
        <v>125</v>
      </c>
      <c r="C51" s="101">
        <v>0</v>
      </c>
      <c r="D51" s="79">
        <v>0</v>
      </c>
      <c r="E51" s="79">
        <v>42</v>
      </c>
      <c r="F51" s="80"/>
    </row>
    <row r="52" spans="1:6" ht="15" customHeight="1">
      <c r="A52" s="74" t="s">
        <v>126</v>
      </c>
      <c r="B52" s="74" t="s">
        <v>87</v>
      </c>
      <c r="C52" s="95">
        <v>15720</v>
      </c>
      <c r="D52" s="79">
        <v>15720</v>
      </c>
      <c r="E52" s="79">
        <v>5507</v>
      </c>
      <c r="F52" s="80">
        <f t="shared" si="0"/>
        <v>35.03180661577608</v>
      </c>
    </row>
    <row r="53" spans="1:6" ht="15" customHeight="1">
      <c r="A53" s="74" t="s">
        <v>127</v>
      </c>
      <c r="B53" s="74" t="s">
        <v>98</v>
      </c>
      <c r="C53" s="95">
        <v>85054</v>
      </c>
      <c r="D53" s="79">
        <v>85054</v>
      </c>
      <c r="E53" s="79">
        <v>44415</v>
      </c>
      <c r="F53" s="80">
        <f t="shared" si="0"/>
        <v>52.2197662661368</v>
      </c>
    </row>
    <row r="54" spans="1:6" ht="15" customHeight="1">
      <c r="A54" s="74" t="s">
        <v>128</v>
      </c>
      <c r="B54" s="74" t="s">
        <v>87</v>
      </c>
      <c r="C54" s="95">
        <v>333</v>
      </c>
      <c r="D54" s="79">
        <v>333</v>
      </c>
      <c r="E54" s="79">
        <v>3</v>
      </c>
      <c r="F54" s="80">
        <f t="shared" si="0"/>
        <v>0.9009009009009009</v>
      </c>
    </row>
    <row r="55" spans="1:6" ht="15" customHeight="1">
      <c r="A55" s="85" t="s">
        <v>129</v>
      </c>
      <c r="B55" s="85" t="s">
        <v>130</v>
      </c>
      <c r="C55" s="95">
        <v>440</v>
      </c>
      <c r="D55" s="90">
        <v>440</v>
      </c>
      <c r="E55" s="79">
        <v>223</v>
      </c>
      <c r="F55" s="80">
        <f t="shared" si="0"/>
        <v>50.68181818181819</v>
      </c>
    </row>
    <row r="56" spans="1:6" ht="15" customHeight="1">
      <c r="A56" s="85" t="s">
        <v>131</v>
      </c>
      <c r="B56" s="88"/>
      <c r="C56" s="79">
        <f>C57+C58</f>
        <v>9473</v>
      </c>
      <c r="D56" s="79">
        <f>D57+D58</f>
        <v>9730</v>
      </c>
      <c r="E56" s="79">
        <f>E57+E58</f>
        <v>5336</v>
      </c>
      <c r="F56" s="80">
        <f t="shared" si="0"/>
        <v>54.840698869475844</v>
      </c>
    </row>
    <row r="57" spans="1:6" ht="15" customHeight="1">
      <c r="A57" s="85"/>
      <c r="B57" s="85" t="s">
        <v>132</v>
      </c>
      <c r="C57" s="95">
        <v>9473</v>
      </c>
      <c r="D57" s="79">
        <v>9473</v>
      </c>
      <c r="E57" s="79">
        <v>5079</v>
      </c>
      <c r="F57" s="80">
        <f t="shared" si="0"/>
        <v>53.615538900031666</v>
      </c>
    </row>
    <row r="58" spans="1:6" ht="15" customHeight="1">
      <c r="A58" s="85"/>
      <c r="B58" s="85" t="s">
        <v>92</v>
      </c>
      <c r="C58" s="95"/>
      <c r="D58" s="79">
        <v>257</v>
      </c>
      <c r="E58" s="79">
        <v>257</v>
      </c>
      <c r="F58" s="80">
        <f t="shared" si="0"/>
        <v>100</v>
      </c>
    </row>
    <row r="59" spans="1:6" ht="15" customHeight="1">
      <c r="A59" s="74" t="s">
        <v>133</v>
      </c>
      <c r="B59" s="88"/>
      <c r="C59" s="79">
        <f>C60+C61+C62</f>
        <v>1440</v>
      </c>
      <c r="D59" s="79">
        <f>D60+D61+D62</f>
        <v>1440</v>
      </c>
      <c r="E59" s="79">
        <f>E60+E61+E62</f>
        <v>917</v>
      </c>
      <c r="F59" s="80">
        <f t="shared" si="0"/>
        <v>63.68055555555555</v>
      </c>
    </row>
    <row r="60" spans="1:6" ht="15" customHeight="1">
      <c r="A60" s="85"/>
      <c r="B60" s="74" t="s">
        <v>87</v>
      </c>
      <c r="C60" s="78">
        <v>1440</v>
      </c>
      <c r="D60" s="79">
        <v>1440</v>
      </c>
      <c r="E60" s="79">
        <v>687</v>
      </c>
      <c r="F60" s="80">
        <f t="shared" si="0"/>
        <v>47.708333333333336</v>
      </c>
    </row>
    <row r="61" spans="1:6" ht="15" customHeight="1">
      <c r="A61" s="85"/>
      <c r="B61" s="85" t="s">
        <v>134</v>
      </c>
      <c r="C61" s="95"/>
      <c r="D61" s="79"/>
      <c r="E61" s="79">
        <v>175</v>
      </c>
      <c r="F61" s="80"/>
    </row>
    <row r="62" spans="1:6" ht="15" customHeight="1">
      <c r="A62" s="85"/>
      <c r="B62" s="85" t="s">
        <v>112</v>
      </c>
      <c r="C62" s="95"/>
      <c r="D62" s="79"/>
      <c r="E62" s="79">
        <v>55</v>
      </c>
      <c r="F62" s="80"/>
    </row>
    <row r="63" spans="1:6" ht="15" customHeight="1">
      <c r="A63" s="85" t="s">
        <v>135</v>
      </c>
      <c r="B63" s="74" t="s">
        <v>87</v>
      </c>
      <c r="C63" s="95"/>
      <c r="D63" s="79"/>
      <c r="E63" s="79">
        <v>67</v>
      </c>
      <c r="F63" s="80"/>
    </row>
    <row r="64" spans="1:6" ht="15">
      <c r="A64" s="102"/>
      <c r="B64" s="102"/>
      <c r="C64" s="103"/>
      <c r="D64" s="104"/>
      <c r="E64" s="104"/>
      <c r="F64" s="105"/>
    </row>
    <row r="65" spans="1:6" ht="15">
      <c r="A65" s="106"/>
      <c r="B65" s="106"/>
      <c r="C65" s="64"/>
      <c r="D65" s="107"/>
      <c r="E65" s="107"/>
      <c r="F65" s="65"/>
    </row>
    <row r="66" spans="1:6" ht="15">
      <c r="A66" s="106"/>
      <c r="B66" s="106"/>
      <c r="C66" s="64"/>
      <c r="D66" s="107"/>
      <c r="E66" s="107"/>
      <c r="F66" s="65"/>
    </row>
    <row r="67" spans="1:6" ht="15">
      <c r="A67" s="108">
        <v>1</v>
      </c>
      <c r="B67" s="108"/>
      <c r="C67" s="108"/>
      <c r="D67" s="108"/>
      <c r="E67" s="108"/>
      <c r="F67" s="108"/>
    </row>
    <row r="68" spans="1:6" ht="15.75">
      <c r="A68" s="62"/>
      <c r="B68" s="62"/>
      <c r="C68" s="62"/>
      <c r="D68" s="62"/>
      <c r="E68" s="62"/>
      <c r="F68" s="25" t="s">
        <v>77</v>
      </c>
    </row>
    <row r="69" spans="1:6" ht="15">
      <c r="A69" s="63"/>
      <c r="B69" s="63"/>
      <c r="C69" s="64"/>
      <c r="D69" s="65"/>
      <c r="E69" s="65"/>
      <c r="F69" s="65"/>
    </row>
    <row r="70" spans="1:6" ht="18.75">
      <c r="A70" s="66" t="s">
        <v>78</v>
      </c>
      <c r="B70" s="66"/>
      <c r="C70" s="66"/>
      <c r="D70" s="66"/>
      <c r="E70" s="66"/>
      <c r="F70" s="66"/>
    </row>
    <row r="71" spans="1:6" ht="18.75">
      <c r="A71" s="66" t="s">
        <v>79</v>
      </c>
      <c r="B71" s="66"/>
      <c r="C71" s="66"/>
      <c r="D71" s="66"/>
      <c r="E71" s="66"/>
      <c r="F71" s="66"/>
    </row>
    <row r="72" spans="1:6" ht="18.75">
      <c r="A72" s="67"/>
      <c r="B72" s="67"/>
      <c r="C72" s="67"/>
      <c r="D72" s="67"/>
      <c r="E72" s="67"/>
      <c r="F72" s="67"/>
    </row>
    <row r="73" spans="1:6" ht="15">
      <c r="A73" s="106"/>
      <c r="B73" s="106"/>
      <c r="C73" s="64"/>
      <c r="D73" s="107"/>
      <c r="E73" s="107"/>
      <c r="F73" s="65"/>
    </row>
    <row r="74" spans="1:6" ht="15">
      <c r="A74" s="106"/>
      <c r="B74" s="106"/>
      <c r="C74" s="64"/>
      <c r="D74" s="107"/>
      <c r="E74" s="107"/>
      <c r="F74" s="65"/>
    </row>
    <row r="75" spans="1:6" ht="30">
      <c r="A75" s="62"/>
      <c r="B75" s="62"/>
      <c r="C75" s="62"/>
      <c r="D75" s="62"/>
      <c r="E75" s="62"/>
      <c r="F75" s="68" t="s">
        <v>46</v>
      </c>
    </row>
    <row r="76" spans="1:6" ht="35.25" customHeight="1">
      <c r="A76" s="69" t="s">
        <v>80</v>
      </c>
      <c r="B76" s="69"/>
      <c r="C76" s="70" t="s">
        <v>81</v>
      </c>
      <c r="D76" s="70" t="s">
        <v>82</v>
      </c>
      <c r="E76" s="70" t="s">
        <v>83</v>
      </c>
      <c r="F76" s="70" t="s">
        <v>84</v>
      </c>
    </row>
    <row r="77" spans="1:6" ht="15" customHeight="1">
      <c r="A77" s="82" t="s">
        <v>136</v>
      </c>
      <c r="B77" s="82"/>
      <c r="C77" s="109"/>
      <c r="D77" s="110"/>
      <c r="E77" s="111"/>
      <c r="F77" s="112"/>
    </row>
    <row r="78" spans="1:6" ht="15" customHeight="1">
      <c r="A78" s="98" t="s">
        <v>137</v>
      </c>
      <c r="B78" s="98"/>
      <c r="C78" s="113">
        <f>C79+C88</f>
        <v>20685</v>
      </c>
      <c r="D78" s="113">
        <f>D79+D88</f>
        <v>20685</v>
      </c>
      <c r="E78" s="113">
        <f>E79+E88</f>
        <v>6591</v>
      </c>
      <c r="F78" s="73">
        <f>+E78/D78*100</f>
        <v>31.86366932559826</v>
      </c>
    </row>
    <row r="79" spans="1:6" ht="15" customHeight="1">
      <c r="A79" s="114" t="s">
        <v>138</v>
      </c>
      <c r="B79" s="114"/>
      <c r="C79" s="115">
        <f>C80+C81+C85</f>
        <v>15085</v>
      </c>
      <c r="D79" s="115">
        <f>D80+D81+D85</f>
        <v>15085</v>
      </c>
      <c r="E79" s="115">
        <f>E80+E81+E85</f>
        <v>4386</v>
      </c>
      <c r="F79" s="116">
        <f>+E79/D79*100</f>
        <v>29.07524030493868</v>
      </c>
    </row>
    <row r="80" spans="1:6" ht="15" customHeight="1">
      <c r="A80" s="74" t="s">
        <v>139</v>
      </c>
      <c r="B80" s="74" t="s">
        <v>87</v>
      </c>
      <c r="C80" s="75">
        <v>5598</v>
      </c>
      <c r="D80" s="81">
        <v>5598</v>
      </c>
      <c r="E80" s="81">
        <v>2944</v>
      </c>
      <c r="F80" s="117">
        <f aca="true" t="shared" si="1" ref="F80:F120">+E80/D80*100</f>
        <v>52.590210789567706</v>
      </c>
    </row>
    <row r="81" spans="1:6" ht="15" customHeight="1">
      <c r="A81" s="74" t="s">
        <v>140</v>
      </c>
      <c r="B81" s="74"/>
      <c r="C81" s="75">
        <f>C83+C84+C82</f>
        <v>8842</v>
      </c>
      <c r="D81" s="75">
        <f>D83+D84+D82</f>
        <v>8842</v>
      </c>
      <c r="E81" s="75">
        <f>E83+E84+E82</f>
        <v>751</v>
      </c>
      <c r="F81" s="117">
        <f t="shared" si="1"/>
        <v>8.49355349468446</v>
      </c>
    </row>
    <row r="82" spans="1:6" ht="15" customHeight="1">
      <c r="A82" s="74"/>
      <c r="B82" s="74" t="s">
        <v>141</v>
      </c>
      <c r="C82" s="75"/>
      <c r="D82" s="75"/>
      <c r="E82" s="75">
        <v>751</v>
      </c>
      <c r="F82" s="117"/>
    </row>
    <row r="83" spans="1:6" ht="15" customHeight="1">
      <c r="A83" s="74"/>
      <c r="B83" s="74" t="s">
        <v>142</v>
      </c>
      <c r="C83" s="75">
        <v>7612</v>
      </c>
      <c r="D83" s="81">
        <v>7612</v>
      </c>
      <c r="E83" s="81"/>
      <c r="F83" s="117">
        <f t="shared" si="1"/>
        <v>0</v>
      </c>
    </row>
    <row r="84" spans="1:6" ht="15" customHeight="1">
      <c r="A84" s="74"/>
      <c r="B84" s="74" t="s">
        <v>143</v>
      </c>
      <c r="C84" s="75">
        <v>1230</v>
      </c>
      <c r="D84" s="81">
        <v>1230</v>
      </c>
      <c r="E84" s="81"/>
      <c r="F84" s="117">
        <f t="shared" si="1"/>
        <v>0</v>
      </c>
    </row>
    <row r="85" spans="1:6" ht="15" customHeight="1">
      <c r="A85" s="74" t="s">
        <v>144</v>
      </c>
      <c r="B85" s="118"/>
      <c r="C85" s="81">
        <f>C86+C87</f>
        <v>645</v>
      </c>
      <c r="D85" s="81">
        <f>D86+D87</f>
        <v>645</v>
      </c>
      <c r="E85" s="81">
        <f>E86+E87</f>
        <v>691</v>
      </c>
      <c r="F85" s="117">
        <f t="shared" si="1"/>
        <v>107.13178294573645</v>
      </c>
    </row>
    <row r="86" spans="1:6" ht="15" customHeight="1">
      <c r="A86" s="74"/>
      <c r="B86" s="74" t="s">
        <v>87</v>
      </c>
      <c r="C86" s="75">
        <v>645</v>
      </c>
      <c r="D86" s="81">
        <v>645</v>
      </c>
      <c r="E86" s="81">
        <v>641</v>
      </c>
      <c r="F86" s="117">
        <f t="shared" si="1"/>
        <v>99.37984496124031</v>
      </c>
    </row>
    <row r="87" spans="1:6" ht="15" customHeight="1">
      <c r="A87" s="74"/>
      <c r="B87" s="74" t="s">
        <v>145</v>
      </c>
      <c r="C87" s="75">
        <v>0</v>
      </c>
      <c r="D87" s="81">
        <v>0</v>
      </c>
      <c r="E87" s="81">
        <v>50</v>
      </c>
      <c r="F87" s="116"/>
    </row>
    <row r="88" spans="1:6" ht="15" customHeight="1">
      <c r="A88" s="77" t="s">
        <v>146</v>
      </c>
      <c r="B88" s="77"/>
      <c r="C88" s="78">
        <f>+C89</f>
        <v>5600</v>
      </c>
      <c r="D88" s="78">
        <f>+D89</f>
        <v>5600</v>
      </c>
      <c r="E88" s="78">
        <f>+E89</f>
        <v>2205</v>
      </c>
      <c r="F88" s="116">
        <f t="shared" si="1"/>
        <v>39.375</v>
      </c>
    </row>
    <row r="89" spans="1:6" ht="15" customHeight="1">
      <c r="A89" s="74" t="s">
        <v>147</v>
      </c>
      <c r="B89" s="74" t="s">
        <v>87</v>
      </c>
      <c r="C89" s="75">
        <v>5600</v>
      </c>
      <c r="D89" s="81">
        <v>5600</v>
      </c>
      <c r="E89" s="81">
        <v>2205</v>
      </c>
      <c r="F89" s="117">
        <f t="shared" si="1"/>
        <v>39.375</v>
      </c>
    </row>
    <row r="90" spans="1:6" ht="15" customHeight="1">
      <c r="A90" s="98" t="s">
        <v>148</v>
      </c>
      <c r="B90" s="98"/>
      <c r="C90" s="119">
        <f>C91+C94+C95+C96</f>
        <v>2995</v>
      </c>
      <c r="D90" s="119">
        <f>D91+D94+D95+D96</f>
        <v>2501</v>
      </c>
      <c r="E90" s="119">
        <f>E91+E94+E95+E96</f>
        <v>1442</v>
      </c>
      <c r="F90" s="120">
        <f t="shared" si="1"/>
        <v>57.656937225109964</v>
      </c>
    </row>
    <row r="91" spans="1:6" ht="15" customHeight="1">
      <c r="A91" s="74" t="s">
        <v>149</v>
      </c>
      <c r="B91" s="88"/>
      <c r="C91" s="79">
        <f>C92+C93</f>
        <v>1350</v>
      </c>
      <c r="D91" s="79">
        <f>D92+D93</f>
        <v>1350</v>
      </c>
      <c r="E91" s="79">
        <f>E92+E93</f>
        <v>814</v>
      </c>
      <c r="F91" s="116">
        <f t="shared" si="1"/>
        <v>60.29629629629629</v>
      </c>
    </row>
    <row r="92" spans="1:6" ht="15" customHeight="1">
      <c r="A92" s="74"/>
      <c r="B92" s="77" t="s">
        <v>87</v>
      </c>
      <c r="C92" s="75">
        <v>1350</v>
      </c>
      <c r="D92" s="81">
        <v>1350</v>
      </c>
      <c r="E92" s="81">
        <v>764</v>
      </c>
      <c r="F92" s="117">
        <f t="shared" si="1"/>
        <v>56.592592592592595</v>
      </c>
    </row>
    <row r="93" spans="1:6" ht="15" customHeight="1">
      <c r="A93" s="74"/>
      <c r="B93" s="74" t="s">
        <v>145</v>
      </c>
      <c r="C93" s="75">
        <v>0</v>
      </c>
      <c r="D93" s="79">
        <v>0</v>
      </c>
      <c r="E93" s="81">
        <v>50</v>
      </c>
      <c r="F93" s="116"/>
    </row>
    <row r="94" spans="1:6" ht="15" customHeight="1">
      <c r="A94" s="74" t="s">
        <v>150</v>
      </c>
      <c r="B94" s="77" t="s">
        <v>87</v>
      </c>
      <c r="C94" s="78">
        <v>896</v>
      </c>
      <c r="D94" s="79">
        <v>896</v>
      </c>
      <c r="E94" s="79">
        <v>347</v>
      </c>
      <c r="F94" s="116">
        <f t="shared" si="1"/>
        <v>38.72767857142857</v>
      </c>
    </row>
    <row r="95" spans="1:6" ht="15" customHeight="1">
      <c r="A95" s="77" t="s">
        <v>151</v>
      </c>
      <c r="B95" s="77" t="s">
        <v>87</v>
      </c>
      <c r="C95" s="78">
        <v>594</v>
      </c>
      <c r="D95" s="88">
        <v>247</v>
      </c>
      <c r="E95" s="88">
        <v>259</v>
      </c>
      <c r="F95" s="116">
        <f t="shared" si="1"/>
        <v>104.8582995951417</v>
      </c>
    </row>
    <row r="96" spans="1:6" ht="15" customHeight="1">
      <c r="A96" s="77" t="s">
        <v>152</v>
      </c>
      <c r="B96" s="77" t="s">
        <v>87</v>
      </c>
      <c r="C96" s="78">
        <v>155</v>
      </c>
      <c r="D96" s="88">
        <v>8</v>
      </c>
      <c r="E96" s="88">
        <v>22</v>
      </c>
      <c r="F96" s="116">
        <f t="shared" si="1"/>
        <v>275</v>
      </c>
    </row>
    <row r="97" spans="1:6" ht="15" customHeight="1">
      <c r="A97" s="71" t="s">
        <v>153</v>
      </c>
      <c r="B97" s="71"/>
      <c r="C97" s="72">
        <f>C98</f>
        <v>3245</v>
      </c>
      <c r="D97" s="72">
        <f>D98</f>
        <v>3245</v>
      </c>
      <c r="E97" s="72">
        <f>E98</f>
        <v>1452</v>
      </c>
      <c r="F97" s="120">
        <f t="shared" si="1"/>
        <v>44.74576271186441</v>
      </c>
    </row>
    <row r="98" spans="1:6" ht="15" customHeight="1">
      <c r="A98" s="71" t="s">
        <v>154</v>
      </c>
      <c r="B98" s="77" t="s">
        <v>87</v>
      </c>
      <c r="C98" s="78">
        <v>3245</v>
      </c>
      <c r="D98" s="79">
        <v>3245</v>
      </c>
      <c r="E98" s="79">
        <v>1452</v>
      </c>
      <c r="F98" s="116">
        <f t="shared" si="1"/>
        <v>44.74576271186441</v>
      </c>
    </row>
    <row r="99" spans="1:6" ht="15" customHeight="1">
      <c r="A99" s="71" t="s">
        <v>155</v>
      </c>
      <c r="B99" s="71"/>
      <c r="C99" s="121">
        <f>C100+C105+C108+C109+C110+C111</f>
        <v>21404</v>
      </c>
      <c r="D99" s="121">
        <f>D100+D105+D108+D109+D110+D111</f>
        <v>23029</v>
      </c>
      <c r="E99" s="121">
        <f>E100+E105+E108+E109+E110+E111</f>
        <v>17649</v>
      </c>
      <c r="F99" s="120">
        <f t="shared" si="1"/>
        <v>76.6381518954362</v>
      </c>
    </row>
    <row r="100" spans="1:6" ht="15" customHeight="1">
      <c r="A100" s="74" t="s">
        <v>144</v>
      </c>
      <c r="B100" s="71"/>
      <c r="C100" s="122">
        <f>C101+C102+C103+C104</f>
        <v>693</v>
      </c>
      <c r="D100" s="122">
        <f>D101+D102+D103+D104</f>
        <v>2318</v>
      </c>
      <c r="E100" s="122">
        <f>E101+E102+E103+E104</f>
        <v>4338</v>
      </c>
      <c r="F100" s="117">
        <f t="shared" si="1"/>
        <v>187.14408973252804</v>
      </c>
    </row>
    <row r="101" spans="1:6" ht="15" customHeight="1">
      <c r="A101" s="74"/>
      <c r="B101" s="77" t="s">
        <v>87</v>
      </c>
      <c r="C101" s="78">
        <v>693</v>
      </c>
      <c r="D101" s="118">
        <v>693</v>
      </c>
      <c r="E101" s="118">
        <v>766</v>
      </c>
      <c r="F101" s="116">
        <f t="shared" si="1"/>
        <v>110.53391053391053</v>
      </c>
    </row>
    <row r="102" spans="1:6" ht="15" customHeight="1">
      <c r="A102" s="74"/>
      <c r="B102" s="77" t="s">
        <v>156</v>
      </c>
      <c r="C102" s="78"/>
      <c r="D102" s="118"/>
      <c r="E102" s="118">
        <v>585</v>
      </c>
      <c r="F102" s="116"/>
    </row>
    <row r="103" spans="1:6" ht="15" customHeight="1">
      <c r="A103" s="74"/>
      <c r="B103" s="77" t="s">
        <v>157</v>
      </c>
      <c r="C103" s="78"/>
      <c r="D103" s="118"/>
      <c r="E103" s="118">
        <v>1362</v>
      </c>
      <c r="F103" s="116"/>
    </row>
    <row r="104" spans="1:6" ht="15" customHeight="1">
      <c r="A104" s="74"/>
      <c r="B104" s="77" t="s">
        <v>158</v>
      </c>
      <c r="C104" s="78"/>
      <c r="D104" s="81">
        <v>1625</v>
      </c>
      <c r="E104" s="81">
        <v>1625</v>
      </c>
      <c r="F104" s="116">
        <f t="shared" si="1"/>
        <v>100</v>
      </c>
    </row>
    <row r="105" spans="1:6" ht="15" customHeight="1">
      <c r="A105" s="74" t="s">
        <v>159</v>
      </c>
      <c r="B105" s="77"/>
      <c r="C105" s="75">
        <v>754</v>
      </c>
      <c r="D105" s="81">
        <v>754</v>
      </c>
      <c r="E105" s="81">
        <v>216</v>
      </c>
      <c r="F105" s="117">
        <f t="shared" si="1"/>
        <v>28.647214854111407</v>
      </c>
    </row>
    <row r="106" spans="1:6" ht="15" customHeight="1">
      <c r="A106" s="74"/>
      <c r="B106" s="77" t="s">
        <v>87</v>
      </c>
      <c r="C106" s="78">
        <v>754</v>
      </c>
      <c r="D106" s="88">
        <v>754</v>
      </c>
      <c r="E106" s="88">
        <v>12</v>
      </c>
      <c r="F106" s="116">
        <f t="shared" si="1"/>
        <v>1.5915119363395225</v>
      </c>
    </row>
    <row r="107" spans="1:6" ht="15" customHeight="1">
      <c r="A107" s="74"/>
      <c r="B107" s="77" t="s">
        <v>160</v>
      </c>
      <c r="C107" s="78"/>
      <c r="D107" s="118"/>
      <c r="E107" s="88">
        <v>204</v>
      </c>
      <c r="F107" s="116"/>
    </row>
    <row r="108" spans="1:6" ht="15" customHeight="1">
      <c r="A108" s="74" t="s">
        <v>161</v>
      </c>
      <c r="B108" s="77" t="s">
        <v>87</v>
      </c>
      <c r="C108" s="75">
        <v>350</v>
      </c>
      <c r="D108" s="118">
        <v>350</v>
      </c>
      <c r="E108" s="118">
        <v>377</v>
      </c>
      <c r="F108" s="117">
        <f t="shared" si="1"/>
        <v>107.71428571428572</v>
      </c>
    </row>
    <row r="109" spans="1:6" ht="15" customHeight="1">
      <c r="A109" s="74" t="s">
        <v>162</v>
      </c>
      <c r="B109" s="77" t="s">
        <v>87</v>
      </c>
      <c r="C109" s="75">
        <v>12326</v>
      </c>
      <c r="D109" s="81">
        <v>12326</v>
      </c>
      <c r="E109" s="81">
        <v>7834</v>
      </c>
      <c r="F109" s="117">
        <f t="shared" si="1"/>
        <v>63.55670939477527</v>
      </c>
    </row>
    <row r="110" spans="1:6" ht="15" customHeight="1">
      <c r="A110" s="74" t="s">
        <v>163</v>
      </c>
      <c r="B110" s="77" t="s">
        <v>87</v>
      </c>
      <c r="C110" s="75">
        <v>619</v>
      </c>
      <c r="D110" s="118">
        <v>619</v>
      </c>
      <c r="E110" s="118">
        <v>82</v>
      </c>
      <c r="F110" s="117">
        <f t="shared" si="1"/>
        <v>13.247172859450727</v>
      </c>
    </row>
    <row r="111" spans="1:6" ht="15" customHeight="1">
      <c r="A111" s="77" t="s">
        <v>164</v>
      </c>
      <c r="B111" s="77"/>
      <c r="C111" s="75">
        <v>6662</v>
      </c>
      <c r="D111" s="81">
        <v>6662</v>
      </c>
      <c r="E111" s="81">
        <v>4802</v>
      </c>
      <c r="F111" s="117">
        <f t="shared" si="1"/>
        <v>72.08045631942359</v>
      </c>
    </row>
    <row r="112" spans="1:6" ht="15" customHeight="1">
      <c r="A112" s="77"/>
      <c r="B112" s="77" t="s">
        <v>87</v>
      </c>
      <c r="C112" s="78">
        <v>6662</v>
      </c>
      <c r="D112" s="79">
        <v>6662</v>
      </c>
      <c r="E112" s="88">
        <v>0</v>
      </c>
      <c r="F112" s="116">
        <f t="shared" si="1"/>
        <v>0</v>
      </c>
    </row>
    <row r="113" spans="1:6" ht="15" customHeight="1">
      <c r="A113" s="77"/>
      <c r="B113" s="77" t="s">
        <v>160</v>
      </c>
      <c r="C113" s="78"/>
      <c r="D113" s="88"/>
      <c r="E113" s="79">
        <v>4802</v>
      </c>
      <c r="F113" s="116"/>
    </row>
    <row r="114" spans="1:6" ht="15" customHeight="1">
      <c r="A114" s="71" t="s">
        <v>165</v>
      </c>
      <c r="B114" s="123"/>
      <c r="C114" s="72">
        <f>C116+C117+C118+C115+C120+C119</f>
        <v>272223</v>
      </c>
      <c r="D114" s="72">
        <f>D116+D117+D118+D115+D120+D119</f>
        <v>276323</v>
      </c>
      <c r="E114" s="72">
        <f>E116+E117+E118+E115+E120+E119</f>
        <v>16048</v>
      </c>
      <c r="F114" s="120">
        <f t="shared" si="1"/>
        <v>5.807696065835996</v>
      </c>
    </row>
    <row r="115" spans="1:6" ht="15" customHeight="1">
      <c r="A115" s="71"/>
      <c r="B115" s="88" t="s">
        <v>87</v>
      </c>
      <c r="C115" s="78">
        <v>0</v>
      </c>
      <c r="D115" s="78">
        <v>0</v>
      </c>
      <c r="E115" s="78">
        <v>83</v>
      </c>
      <c r="F115" s="116"/>
    </row>
    <row r="116" spans="1:6" ht="15" customHeight="1">
      <c r="A116" s="71"/>
      <c r="B116" s="77" t="s">
        <v>166</v>
      </c>
      <c r="C116" s="78">
        <v>203091</v>
      </c>
      <c r="D116" s="88">
        <v>0</v>
      </c>
      <c r="E116" s="88">
        <v>0</v>
      </c>
      <c r="F116" s="116"/>
    </row>
    <row r="117" spans="1:6" ht="15">
      <c r="A117" s="71"/>
      <c r="B117" s="88" t="s">
        <v>167</v>
      </c>
      <c r="C117" s="78">
        <v>1903</v>
      </c>
      <c r="D117" s="79">
        <v>1903</v>
      </c>
      <c r="E117" s="88">
        <v>841</v>
      </c>
      <c r="F117" s="116">
        <f t="shared" si="1"/>
        <v>44.1933788754598</v>
      </c>
    </row>
    <row r="118" spans="1:6" ht="15">
      <c r="A118" s="77"/>
      <c r="B118" s="88" t="s">
        <v>168</v>
      </c>
      <c r="C118" s="78">
        <v>67229</v>
      </c>
      <c r="D118" s="79">
        <v>270320</v>
      </c>
      <c r="E118" s="79">
        <v>11011</v>
      </c>
      <c r="F118" s="116">
        <f t="shared" si="1"/>
        <v>4.073320509026339</v>
      </c>
    </row>
    <row r="119" spans="1:6" ht="15">
      <c r="A119" s="124"/>
      <c r="B119" s="88" t="s">
        <v>169</v>
      </c>
      <c r="C119" s="78">
        <v>0</v>
      </c>
      <c r="D119" s="79">
        <v>0</v>
      </c>
      <c r="E119" s="79">
        <v>13</v>
      </c>
      <c r="F119" s="116"/>
    </row>
    <row r="120" spans="1:6" ht="15">
      <c r="A120" s="124"/>
      <c r="B120" s="88" t="s">
        <v>92</v>
      </c>
      <c r="C120" s="78">
        <v>0</v>
      </c>
      <c r="D120" s="88">
        <v>4100</v>
      </c>
      <c r="E120" s="88">
        <v>4100</v>
      </c>
      <c r="F120" s="116">
        <f t="shared" si="1"/>
        <v>100</v>
      </c>
    </row>
    <row r="121" spans="1:6" ht="15">
      <c r="A121" s="63"/>
      <c r="B121" s="65"/>
      <c r="C121" s="64"/>
      <c r="D121" s="65"/>
      <c r="E121" s="65"/>
      <c r="F121" s="65"/>
    </row>
    <row r="122" spans="1:6" ht="15">
      <c r="A122" s="63"/>
      <c r="B122" s="65"/>
      <c r="C122" s="64"/>
      <c r="D122" s="65"/>
      <c r="E122" s="65"/>
      <c r="F122" s="65"/>
    </row>
    <row r="123" spans="1:6" ht="15">
      <c r="A123" s="63"/>
      <c r="B123" s="65"/>
      <c r="C123" s="64"/>
      <c r="D123" s="65"/>
      <c r="E123" s="65"/>
      <c r="F123" s="65"/>
    </row>
    <row r="124" spans="1:6" ht="15">
      <c r="A124" s="63"/>
      <c r="B124" s="65"/>
      <c r="C124" s="64"/>
      <c r="D124" s="65"/>
      <c r="E124" s="65"/>
      <c r="F124" s="65"/>
    </row>
    <row r="125" spans="1:6" ht="15">
      <c r="A125" s="108">
        <v>2</v>
      </c>
      <c r="B125" s="108"/>
      <c r="C125" s="108"/>
      <c r="D125" s="108"/>
      <c r="E125" s="108"/>
      <c r="F125" s="108"/>
    </row>
    <row r="126" spans="1:6" ht="15.75">
      <c r="A126" s="63"/>
      <c r="B126" s="63"/>
      <c r="C126" s="65"/>
      <c r="D126" s="65"/>
      <c r="E126" s="65"/>
      <c r="F126" s="25" t="s">
        <v>77</v>
      </c>
    </row>
    <row r="127" spans="1:6" ht="15.75">
      <c r="A127" s="63"/>
      <c r="B127" s="63"/>
      <c r="C127" s="25"/>
      <c r="D127" s="65"/>
      <c r="E127" s="65"/>
      <c r="F127" s="65"/>
    </row>
    <row r="128" spans="1:6" ht="18.75">
      <c r="A128" s="66" t="s">
        <v>78</v>
      </c>
      <c r="B128" s="66"/>
      <c r="C128" s="66"/>
      <c r="D128" s="66"/>
      <c r="E128" s="66"/>
      <c r="F128" s="66"/>
    </row>
    <row r="129" spans="1:6" ht="18.75">
      <c r="A129" s="66" t="s">
        <v>79</v>
      </c>
      <c r="B129" s="66"/>
      <c r="C129" s="66"/>
      <c r="D129" s="66"/>
      <c r="E129" s="66"/>
      <c r="F129" s="66"/>
    </row>
    <row r="130" spans="1:6" ht="18.75">
      <c r="A130" s="67"/>
      <c r="B130" s="67"/>
      <c r="C130" s="67"/>
      <c r="D130" s="67"/>
      <c r="E130" s="67"/>
      <c r="F130" s="67"/>
    </row>
    <row r="131" spans="1:6" ht="18.75">
      <c r="A131" s="67"/>
      <c r="B131" s="67"/>
      <c r="C131" s="67"/>
      <c r="D131" s="67"/>
      <c r="E131" s="67"/>
      <c r="F131" s="67"/>
    </row>
    <row r="132" spans="1:6" ht="15">
      <c r="A132" s="63"/>
      <c r="B132" s="65"/>
      <c r="C132" s="64"/>
      <c r="D132" s="65"/>
      <c r="E132" s="65"/>
      <c r="F132" s="65"/>
    </row>
    <row r="133" spans="1:6" ht="30">
      <c r="A133" s="62"/>
      <c r="B133" s="62"/>
      <c r="C133" s="62"/>
      <c r="D133" s="62"/>
      <c r="E133" s="62"/>
      <c r="F133" s="68" t="s">
        <v>46</v>
      </c>
    </row>
    <row r="134" spans="1:6" ht="36.75" customHeight="1">
      <c r="A134" s="125" t="s">
        <v>80</v>
      </c>
      <c r="B134" s="126"/>
      <c r="C134" s="70" t="s">
        <v>81</v>
      </c>
      <c r="D134" s="70" t="s">
        <v>82</v>
      </c>
      <c r="E134" s="70" t="s">
        <v>83</v>
      </c>
      <c r="F134" s="70" t="s">
        <v>84</v>
      </c>
    </row>
    <row r="135" spans="1:6" ht="14.25">
      <c r="A135" s="127" t="s">
        <v>170</v>
      </c>
      <c r="B135" s="128"/>
      <c r="C135" s="72">
        <f>C136+C152+C155</f>
        <v>893466</v>
      </c>
      <c r="D135" s="72">
        <f>D136+D152+D155</f>
        <v>947641</v>
      </c>
      <c r="E135" s="72">
        <f>E136+E152+E155</f>
        <v>522294</v>
      </c>
      <c r="F135" s="120">
        <f aca="true" t="shared" si="2" ref="F135:F180">+E135/D135*100</f>
        <v>55.115175472568204</v>
      </c>
    </row>
    <row r="136" spans="1:6" ht="15" customHeight="1">
      <c r="A136" s="85" t="s">
        <v>171</v>
      </c>
      <c r="B136" s="74"/>
      <c r="C136" s="84">
        <f>+C137+C138+C139+C140+C141+C142+C143+C144+C145</f>
        <v>372320</v>
      </c>
      <c r="D136" s="84">
        <f>+D137+D138+D139+D140+D141+D142+D143+D144+D145</f>
        <v>372320</v>
      </c>
      <c r="E136" s="84">
        <f>+E137+E138+E139+E140+E141+E142+E143+E144+E145</f>
        <v>189997</v>
      </c>
      <c r="F136" s="117">
        <f t="shared" si="2"/>
        <v>51.030565105285774</v>
      </c>
    </row>
    <row r="137" spans="1:6" ht="15" customHeight="1">
      <c r="A137" s="77"/>
      <c r="B137" s="77" t="s">
        <v>172</v>
      </c>
      <c r="C137" s="78">
        <v>142210</v>
      </c>
      <c r="D137" s="79">
        <v>142210</v>
      </c>
      <c r="E137" s="79">
        <v>62255</v>
      </c>
      <c r="F137" s="116">
        <f t="shared" si="2"/>
        <v>43.77680894451867</v>
      </c>
    </row>
    <row r="138" spans="1:6" ht="15" customHeight="1">
      <c r="A138" s="77"/>
      <c r="B138" s="77" t="s">
        <v>173</v>
      </c>
      <c r="C138" s="78">
        <v>30</v>
      </c>
      <c r="D138" s="88">
        <v>30</v>
      </c>
      <c r="E138" s="88">
        <v>42</v>
      </c>
      <c r="F138" s="116">
        <f t="shared" si="2"/>
        <v>140</v>
      </c>
    </row>
    <row r="139" spans="1:6" ht="15" customHeight="1">
      <c r="A139" s="77"/>
      <c r="B139" s="77" t="s">
        <v>174</v>
      </c>
      <c r="C139" s="129">
        <v>12575</v>
      </c>
      <c r="D139" s="79">
        <v>12575</v>
      </c>
      <c r="E139" s="79">
        <v>12375</v>
      </c>
      <c r="F139" s="116">
        <f t="shared" si="2"/>
        <v>98.40954274353876</v>
      </c>
    </row>
    <row r="140" spans="1:6" ht="15" customHeight="1">
      <c r="A140" s="77"/>
      <c r="B140" s="77" t="s">
        <v>175</v>
      </c>
      <c r="C140" s="78">
        <v>29154</v>
      </c>
      <c r="D140" s="79">
        <v>29154</v>
      </c>
      <c r="E140" s="79">
        <v>16297</v>
      </c>
      <c r="F140" s="116">
        <f t="shared" si="2"/>
        <v>55.899705014749266</v>
      </c>
    </row>
    <row r="141" spans="1:6" ht="15" customHeight="1">
      <c r="A141" s="77"/>
      <c r="B141" s="77" t="s">
        <v>176</v>
      </c>
      <c r="C141" s="78">
        <v>200</v>
      </c>
      <c r="D141" s="88">
        <v>200</v>
      </c>
      <c r="E141" s="88">
        <v>22</v>
      </c>
      <c r="F141" s="116">
        <f t="shared" si="2"/>
        <v>11</v>
      </c>
    </row>
    <row r="142" spans="1:6" ht="15" customHeight="1">
      <c r="A142" s="77"/>
      <c r="B142" s="77" t="s">
        <v>177</v>
      </c>
      <c r="C142" s="78">
        <v>260</v>
      </c>
      <c r="D142" s="88">
        <v>260</v>
      </c>
      <c r="E142" s="88">
        <v>313</v>
      </c>
      <c r="F142" s="116">
        <f t="shared" si="2"/>
        <v>120.38461538461537</v>
      </c>
    </row>
    <row r="143" spans="1:6" ht="15" customHeight="1">
      <c r="A143" s="77" t="s">
        <v>178</v>
      </c>
      <c r="B143" s="77" t="s">
        <v>179</v>
      </c>
      <c r="C143" s="78">
        <v>38039</v>
      </c>
      <c r="D143" s="79">
        <v>38039</v>
      </c>
      <c r="E143" s="79">
        <v>20198</v>
      </c>
      <c r="F143" s="116">
        <f t="shared" si="2"/>
        <v>53.09813612345224</v>
      </c>
    </row>
    <row r="144" spans="1:6" ht="15" customHeight="1">
      <c r="A144" s="77"/>
      <c r="B144" s="77" t="s">
        <v>180</v>
      </c>
      <c r="C144" s="78">
        <v>146416</v>
      </c>
      <c r="D144" s="79">
        <v>146416</v>
      </c>
      <c r="E144" s="79">
        <v>77747</v>
      </c>
      <c r="F144" s="116">
        <f t="shared" si="2"/>
        <v>53.10007103048847</v>
      </c>
    </row>
    <row r="145" spans="1:6" ht="15" customHeight="1">
      <c r="A145" s="77"/>
      <c r="B145" s="77" t="s">
        <v>181</v>
      </c>
      <c r="C145" s="78">
        <f>C146+C147+C148+C149+C150</f>
        <v>3436</v>
      </c>
      <c r="D145" s="78">
        <f>D146+D147+D148+D149+D150</f>
        <v>3436</v>
      </c>
      <c r="E145" s="78">
        <f>E146+E147+E148+E149+E150</f>
        <v>748</v>
      </c>
      <c r="F145" s="130">
        <f t="shared" si="2"/>
        <v>21.769499417927822</v>
      </c>
    </row>
    <row r="146" spans="1:6" ht="15" customHeight="1">
      <c r="A146" s="74"/>
      <c r="B146" s="131" t="s">
        <v>182</v>
      </c>
      <c r="C146" s="132">
        <v>1256</v>
      </c>
      <c r="D146" s="133">
        <v>1256</v>
      </c>
      <c r="E146" s="133">
        <v>460</v>
      </c>
      <c r="F146" s="130">
        <f t="shared" si="2"/>
        <v>36.624203821656046</v>
      </c>
    </row>
    <row r="147" spans="1:6" ht="15" customHeight="1">
      <c r="A147" s="74"/>
      <c r="B147" s="131" t="s">
        <v>183</v>
      </c>
      <c r="C147" s="132">
        <v>744</v>
      </c>
      <c r="D147" s="133">
        <v>744</v>
      </c>
      <c r="E147" s="133">
        <v>91</v>
      </c>
      <c r="F147" s="130">
        <f t="shared" si="2"/>
        <v>12.231182795698924</v>
      </c>
    </row>
    <row r="148" spans="1:6" ht="15" customHeight="1">
      <c r="A148" s="74"/>
      <c r="B148" s="131" t="s">
        <v>184</v>
      </c>
      <c r="C148" s="132">
        <v>1236</v>
      </c>
      <c r="D148" s="134">
        <v>1236</v>
      </c>
      <c r="E148" s="135"/>
      <c r="F148" s="130">
        <f t="shared" si="2"/>
        <v>0</v>
      </c>
    </row>
    <row r="149" spans="1:6" ht="15" customHeight="1">
      <c r="A149" s="136"/>
      <c r="B149" s="137" t="s">
        <v>185</v>
      </c>
      <c r="C149" s="138">
        <v>100</v>
      </c>
      <c r="D149" s="133">
        <v>100</v>
      </c>
      <c r="E149" s="133">
        <v>45</v>
      </c>
      <c r="F149" s="130">
        <f t="shared" si="2"/>
        <v>45</v>
      </c>
    </row>
    <row r="150" spans="1:6" ht="15" customHeight="1">
      <c r="A150" s="77"/>
      <c r="B150" s="139" t="s">
        <v>186</v>
      </c>
      <c r="C150" s="140">
        <v>100</v>
      </c>
      <c r="D150" s="141">
        <v>100</v>
      </c>
      <c r="E150" s="141">
        <v>152</v>
      </c>
      <c r="F150" s="142">
        <f t="shared" si="2"/>
        <v>152</v>
      </c>
    </row>
    <row r="151" spans="1:6" ht="15" customHeight="1">
      <c r="A151" s="143" t="s">
        <v>187</v>
      </c>
      <c r="B151" s="85"/>
      <c r="C151" s="112"/>
      <c r="D151" s="112"/>
      <c r="E151" s="112"/>
      <c r="F151" s="112"/>
    </row>
    <row r="152" spans="1:6" ht="15" customHeight="1">
      <c r="A152" s="144" t="s">
        <v>188</v>
      </c>
      <c r="B152" s="145"/>
      <c r="C152" s="146">
        <f>C153+C154</f>
        <v>28726</v>
      </c>
      <c r="D152" s="146">
        <f>D153+D154</f>
        <v>28726</v>
      </c>
      <c r="E152" s="146">
        <f>E153+E154</f>
        <v>14196</v>
      </c>
      <c r="F152" s="147">
        <f>+E152/D152*100</f>
        <v>49.418645129847526</v>
      </c>
    </row>
    <row r="153" spans="1:6" ht="15" customHeight="1">
      <c r="A153" s="148"/>
      <c r="B153" s="77" t="s">
        <v>189</v>
      </c>
      <c r="C153" s="92">
        <v>13726</v>
      </c>
      <c r="D153" s="79">
        <v>13726</v>
      </c>
      <c r="E153" s="79">
        <v>5071</v>
      </c>
      <c r="F153" s="116">
        <f t="shared" si="2"/>
        <v>36.944484919131575</v>
      </c>
    </row>
    <row r="154" spans="1:6" ht="15" customHeight="1">
      <c r="A154" s="77"/>
      <c r="B154" s="77" t="s">
        <v>190</v>
      </c>
      <c r="C154" s="78">
        <v>15000</v>
      </c>
      <c r="D154" s="79">
        <v>15000</v>
      </c>
      <c r="E154" s="79">
        <v>9125</v>
      </c>
      <c r="F154" s="116">
        <f t="shared" si="2"/>
        <v>60.83333333333333</v>
      </c>
    </row>
    <row r="155" spans="1:6" ht="15" customHeight="1">
      <c r="A155" s="85" t="s">
        <v>191</v>
      </c>
      <c r="B155" s="74"/>
      <c r="C155" s="149">
        <f>C156+C157+C165+C169+C176+C167</f>
        <v>492420</v>
      </c>
      <c r="D155" s="149">
        <f>D156+D157+D165+D169+D176+D167</f>
        <v>546595</v>
      </c>
      <c r="E155" s="149">
        <f>E156+E157+E165+E169+E176+E167</f>
        <v>318101</v>
      </c>
      <c r="F155" s="117">
        <f t="shared" si="2"/>
        <v>58.19683678043158</v>
      </c>
    </row>
    <row r="156" spans="1:6" ht="15" customHeight="1">
      <c r="A156" s="77"/>
      <c r="B156" s="77" t="s">
        <v>192</v>
      </c>
      <c r="C156" s="78">
        <v>410490</v>
      </c>
      <c r="D156" s="79">
        <v>410490</v>
      </c>
      <c r="E156" s="79">
        <v>215310</v>
      </c>
      <c r="F156" s="116">
        <f t="shared" si="2"/>
        <v>52.45194767229408</v>
      </c>
    </row>
    <row r="157" spans="1:6" ht="15" customHeight="1">
      <c r="A157" s="77"/>
      <c r="B157" s="77" t="s">
        <v>193</v>
      </c>
      <c r="C157" s="95">
        <f>C158+C159+C160+C161+C162+C163+C164</f>
        <v>71930</v>
      </c>
      <c r="D157" s="95">
        <f>D158+D159+D160+D161+D162+D163+D164</f>
        <v>71930</v>
      </c>
      <c r="E157" s="95">
        <f>E158+E159+E160+E161+E162+E163+E164</f>
        <v>45367</v>
      </c>
      <c r="F157" s="116">
        <f t="shared" si="2"/>
        <v>63.07104129014319</v>
      </c>
    </row>
    <row r="158" spans="1:6" ht="15" customHeight="1">
      <c r="A158" s="77"/>
      <c r="B158" s="139" t="s">
        <v>194</v>
      </c>
      <c r="C158" s="150">
        <v>33976</v>
      </c>
      <c r="D158" s="134">
        <v>33976</v>
      </c>
      <c r="E158" s="134">
        <v>23484</v>
      </c>
      <c r="F158" s="130">
        <f t="shared" si="2"/>
        <v>69.11937838474216</v>
      </c>
    </row>
    <row r="159" spans="1:6" ht="15" customHeight="1">
      <c r="A159" s="77"/>
      <c r="B159" s="139" t="s">
        <v>195</v>
      </c>
      <c r="C159" s="150">
        <v>1631</v>
      </c>
      <c r="D159" s="134">
        <v>1631</v>
      </c>
      <c r="E159" s="134">
        <v>1114</v>
      </c>
      <c r="F159" s="130">
        <f t="shared" si="2"/>
        <v>68.30165542611894</v>
      </c>
    </row>
    <row r="160" spans="1:6" ht="15" customHeight="1">
      <c r="A160" s="77"/>
      <c r="B160" s="139" t="s">
        <v>196</v>
      </c>
      <c r="C160" s="150">
        <v>15843</v>
      </c>
      <c r="D160" s="134">
        <v>15843</v>
      </c>
      <c r="E160" s="134">
        <v>9947</v>
      </c>
      <c r="F160" s="130">
        <f t="shared" si="2"/>
        <v>62.78482610616676</v>
      </c>
    </row>
    <row r="161" spans="1:6" ht="15" customHeight="1">
      <c r="A161" s="77"/>
      <c r="B161" s="151" t="s">
        <v>197</v>
      </c>
      <c r="C161" s="150">
        <v>11016</v>
      </c>
      <c r="D161" s="134">
        <v>11016</v>
      </c>
      <c r="E161" s="134">
        <v>6505</v>
      </c>
      <c r="F161" s="130">
        <f t="shared" si="2"/>
        <v>59.050472040668126</v>
      </c>
    </row>
    <row r="162" spans="1:6" ht="15" customHeight="1">
      <c r="A162" s="77"/>
      <c r="B162" s="152" t="s">
        <v>198</v>
      </c>
      <c r="C162" s="150">
        <v>8238</v>
      </c>
      <c r="D162" s="134">
        <v>8238</v>
      </c>
      <c r="E162" s="134">
        <v>3670</v>
      </c>
      <c r="F162" s="130">
        <f t="shared" si="2"/>
        <v>44.549647972808934</v>
      </c>
    </row>
    <row r="163" spans="1:6" ht="15" customHeight="1">
      <c r="A163" s="77"/>
      <c r="B163" s="131" t="s">
        <v>199</v>
      </c>
      <c r="C163" s="150">
        <v>150</v>
      </c>
      <c r="D163" s="133">
        <v>150</v>
      </c>
      <c r="E163" s="133">
        <v>75</v>
      </c>
      <c r="F163" s="130">
        <f t="shared" si="2"/>
        <v>50</v>
      </c>
    </row>
    <row r="164" spans="1:6" ht="15" customHeight="1">
      <c r="A164" s="77"/>
      <c r="B164" s="151" t="s">
        <v>200</v>
      </c>
      <c r="C164" s="140">
        <v>1076</v>
      </c>
      <c r="D164" s="134">
        <v>1076</v>
      </c>
      <c r="E164" s="133">
        <v>572</v>
      </c>
      <c r="F164" s="130">
        <f t="shared" si="2"/>
        <v>53.159851301115246</v>
      </c>
    </row>
    <row r="165" spans="1:6" ht="15" customHeight="1">
      <c r="A165" s="77"/>
      <c r="B165" s="153" t="s">
        <v>201</v>
      </c>
      <c r="C165" s="154">
        <f>C166</f>
        <v>10000</v>
      </c>
      <c r="D165" s="154">
        <f>D166</f>
        <v>10000</v>
      </c>
      <c r="E165" s="154">
        <f>E166</f>
        <v>10000</v>
      </c>
      <c r="F165" s="116">
        <f t="shared" si="2"/>
        <v>100</v>
      </c>
    </row>
    <row r="166" spans="1:6" ht="15" customHeight="1">
      <c r="A166" s="77"/>
      <c r="B166" s="139" t="s">
        <v>202</v>
      </c>
      <c r="C166" s="155">
        <v>10000</v>
      </c>
      <c r="D166" s="134">
        <v>10000</v>
      </c>
      <c r="E166" s="134">
        <v>10000</v>
      </c>
      <c r="F166" s="130">
        <f t="shared" si="2"/>
        <v>100</v>
      </c>
    </row>
    <row r="167" spans="1:6" ht="15" customHeight="1">
      <c r="A167" s="77"/>
      <c r="B167" s="153" t="s">
        <v>203</v>
      </c>
      <c r="C167" s="154"/>
      <c r="D167" s="154">
        <f>+D168</f>
        <v>11444</v>
      </c>
      <c r="E167" s="154">
        <f>+E168</f>
        <v>11444</v>
      </c>
      <c r="F167" s="116">
        <f t="shared" si="2"/>
        <v>100</v>
      </c>
    </row>
    <row r="168" spans="1:6" ht="15" customHeight="1">
      <c r="A168" s="77"/>
      <c r="B168" s="139" t="s">
        <v>204</v>
      </c>
      <c r="C168" s="155"/>
      <c r="D168" s="134">
        <v>11444</v>
      </c>
      <c r="E168" s="134">
        <v>11444</v>
      </c>
      <c r="F168" s="156">
        <f t="shared" si="2"/>
        <v>100</v>
      </c>
    </row>
    <row r="169" spans="1:6" ht="15" customHeight="1">
      <c r="A169" s="157"/>
      <c r="B169" s="77" t="s">
        <v>205</v>
      </c>
      <c r="C169" s="79">
        <f>SUM(C170:C175)</f>
        <v>0</v>
      </c>
      <c r="D169" s="79">
        <f>SUM(D170:D175)</f>
        <v>24560</v>
      </c>
      <c r="E169" s="79">
        <f>SUM(E170:E175)</f>
        <v>13243</v>
      </c>
      <c r="F169" s="116">
        <f t="shared" si="2"/>
        <v>53.921009771986974</v>
      </c>
    </row>
    <row r="170" spans="1:6" ht="15" customHeight="1">
      <c r="A170" s="77" t="s">
        <v>178</v>
      </c>
      <c r="B170" s="139" t="s">
        <v>206</v>
      </c>
      <c r="C170" s="158"/>
      <c r="D170" s="133">
        <v>726</v>
      </c>
      <c r="E170" s="133">
        <v>726</v>
      </c>
      <c r="F170" s="130">
        <f t="shared" si="2"/>
        <v>100</v>
      </c>
    </row>
    <row r="171" spans="1:6" ht="15" customHeight="1">
      <c r="A171" s="77"/>
      <c r="B171" s="139" t="s">
        <v>207</v>
      </c>
      <c r="C171" s="158"/>
      <c r="D171" s="133">
        <v>126</v>
      </c>
      <c r="E171" s="133">
        <v>126</v>
      </c>
      <c r="F171" s="130">
        <f t="shared" si="2"/>
        <v>100</v>
      </c>
    </row>
    <row r="172" spans="1:6" ht="15" customHeight="1">
      <c r="A172" s="77"/>
      <c r="B172" s="139" t="s">
        <v>208</v>
      </c>
      <c r="C172" s="158"/>
      <c r="D172" s="133">
        <v>54</v>
      </c>
      <c r="E172" s="133">
        <v>54</v>
      </c>
      <c r="F172" s="130">
        <f t="shared" si="2"/>
        <v>100</v>
      </c>
    </row>
    <row r="173" spans="1:6" ht="15" customHeight="1">
      <c r="A173" s="77"/>
      <c r="B173" s="139" t="s">
        <v>209</v>
      </c>
      <c r="C173" s="158"/>
      <c r="D173" s="133">
        <v>955</v>
      </c>
      <c r="E173" s="133">
        <v>955</v>
      </c>
      <c r="F173" s="130">
        <f t="shared" si="2"/>
        <v>100</v>
      </c>
    </row>
    <row r="174" spans="1:6" ht="15" customHeight="1">
      <c r="A174" s="77"/>
      <c r="B174" s="139" t="s">
        <v>210</v>
      </c>
      <c r="C174" s="158"/>
      <c r="D174" s="134">
        <v>22634</v>
      </c>
      <c r="E174" s="134">
        <v>11317</v>
      </c>
      <c r="F174" s="130">
        <f t="shared" si="2"/>
        <v>50</v>
      </c>
    </row>
    <row r="175" spans="1:6" ht="15" customHeight="1">
      <c r="A175" s="77"/>
      <c r="B175" s="139" t="s">
        <v>211</v>
      </c>
      <c r="C175" s="158"/>
      <c r="D175" s="133">
        <v>65</v>
      </c>
      <c r="E175" s="133">
        <v>65</v>
      </c>
      <c r="F175" s="130">
        <f t="shared" si="2"/>
        <v>100</v>
      </c>
    </row>
    <row r="176" spans="1:6" ht="15" customHeight="1">
      <c r="A176" s="157"/>
      <c r="B176" s="77" t="s">
        <v>212</v>
      </c>
      <c r="C176" s="154"/>
      <c r="D176" s="79">
        <f>SUM(D177:D178)</f>
        <v>18171</v>
      </c>
      <c r="E176" s="79">
        <f>SUM(E177:E178)</f>
        <v>22737</v>
      </c>
      <c r="F176" s="116">
        <f t="shared" si="2"/>
        <v>125.1279511309229</v>
      </c>
    </row>
    <row r="177" spans="1:6" ht="15" customHeight="1">
      <c r="A177" s="77"/>
      <c r="B177" s="139" t="s">
        <v>213</v>
      </c>
      <c r="C177" s="158"/>
      <c r="D177" s="133"/>
      <c r="E177" s="134">
        <v>4566</v>
      </c>
      <c r="F177" s="130"/>
    </row>
    <row r="178" spans="1:6" ht="15" customHeight="1">
      <c r="A178" s="77"/>
      <c r="B178" s="139" t="s">
        <v>214</v>
      </c>
      <c r="C178" s="158"/>
      <c r="D178" s="134">
        <v>18171</v>
      </c>
      <c r="E178" s="134">
        <v>18171</v>
      </c>
      <c r="F178" s="130">
        <f t="shared" si="2"/>
        <v>100</v>
      </c>
    </row>
    <row r="179" spans="1:6" ht="15" customHeight="1">
      <c r="A179" s="71" t="s">
        <v>215</v>
      </c>
      <c r="B179" s="153"/>
      <c r="C179" s="158"/>
      <c r="D179" s="79"/>
      <c r="E179" s="79">
        <v>-42293</v>
      </c>
      <c r="F179" s="116"/>
    </row>
    <row r="180" spans="1:6" ht="15" customHeight="1">
      <c r="A180" s="71" t="s">
        <v>13</v>
      </c>
      <c r="B180" s="71"/>
      <c r="C180" s="72">
        <f>C135+C114+C99+C97+C47+C37+C20+C10+C78+C90+C43</f>
        <v>1381581</v>
      </c>
      <c r="D180" s="72">
        <f>D135+D114+D99+D97+D47+D37+D20+D10+D78+D90+D43</f>
        <v>1494345</v>
      </c>
      <c r="E180" s="72">
        <f>E135+E114+E99+E97+E47+E37+E20+E10+E78+E90+E43+E179</f>
        <v>679362</v>
      </c>
      <c r="F180" s="120">
        <f t="shared" si="2"/>
        <v>45.462192465595294</v>
      </c>
    </row>
    <row r="181" spans="1:6" ht="15">
      <c r="A181" s="159"/>
      <c r="B181" s="159"/>
      <c r="C181" s="160"/>
      <c r="D181" s="160"/>
      <c r="E181" s="160"/>
      <c r="F181" s="65"/>
    </row>
    <row r="182" spans="1:6" ht="15">
      <c r="A182" s="159"/>
      <c r="B182" s="159"/>
      <c r="C182" s="160"/>
      <c r="D182" s="160"/>
      <c r="E182" s="160"/>
      <c r="F182" s="65"/>
    </row>
    <row r="183" spans="1:6" ht="15">
      <c r="A183" s="62"/>
      <c r="B183" s="62"/>
      <c r="C183" s="62"/>
      <c r="D183" s="62"/>
      <c r="E183" s="62"/>
      <c r="F183" s="62"/>
    </row>
    <row r="184" spans="1:6" ht="15">
      <c r="A184" s="62"/>
      <c r="B184" s="62"/>
      <c r="C184" s="62"/>
      <c r="D184" s="62"/>
      <c r="E184" s="62"/>
      <c r="F184" s="62"/>
    </row>
    <row r="185" spans="1:6" ht="15">
      <c r="A185" s="161">
        <v>3</v>
      </c>
      <c r="B185" s="161"/>
      <c r="C185" s="161"/>
      <c r="D185" s="161"/>
      <c r="E185" s="161"/>
      <c r="F185" s="161"/>
    </row>
  </sheetData>
  <mergeCells count="17">
    <mergeCell ref="A135:B135"/>
    <mergeCell ref="A185:F185"/>
    <mergeCell ref="A125:F125"/>
    <mergeCell ref="A128:F128"/>
    <mergeCell ref="A129:F129"/>
    <mergeCell ref="A134:B134"/>
    <mergeCell ref="A67:F67"/>
    <mergeCell ref="A70:F70"/>
    <mergeCell ref="A71:F71"/>
    <mergeCell ref="A76:B76"/>
    <mergeCell ref="A3:F3"/>
    <mergeCell ref="A4:F4"/>
    <mergeCell ref="A9:B9"/>
    <mergeCell ref="B47:B48"/>
    <mergeCell ref="C47:C48"/>
    <mergeCell ref="D47:D48"/>
    <mergeCell ref="E47:E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4" sqref="A4:E4"/>
    </sheetView>
  </sheetViews>
  <sheetFormatPr defaultColWidth="9.140625" defaultRowHeight="12.75"/>
  <cols>
    <col min="1" max="1" width="54.8515625" style="0" customWidth="1"/>
    <col min="2" max="2" width="11.7109375" style="0" customWidth="1"/>
    <col min="3" max="3" width="14.57421875" style="0" customWidth="1"/>
    <col min="4" max="4" width="12.28125" style="0" customWidth="1"/>
    <col min="5" max="5" width="14.421875" style="0" customWidth="1"/>
  </cols>
  <sheetData>
    <row r="1" spans="1:5" ht="15.75">
      <c r="A1" s="10"/>
      <c r="B1" s="10"/>
      <c r="C1" s="10"/>
      <c r="D1" s="10"/>
      <c r="E1" s="25" t="s">
        <v>216</v>
      </c>
    </row>
    <row r="2" spans="1:5" ht="18.75">
      <c r="A2" s="162" t="s">
        <v>217</v>
      </c>
      <c r="B2" s="162"/>
      <c r="C2" s="162"/>
      <c r="D2" s="162"/>
      <c r="E2" s="162"/>
    </row>
    <row r="3" spans="1:5" ht="18.75">
      <c r="A3" s="162" t="s">
        <v>218</v>
      </c>
      <c r="B3" s="162"/>
      <c r="C3" s="162"/>
      <c r="D3" s="162"/>
      <c r="E3" s="162"/>
    </row>
    <row r="4" spans="1:5" ht="18.75">
      <c r="A4" s="162" t="s">
        <v>79</v>
      </c>
      <c r="B4" s="162"/>
      <c r="C4" s="162"/>
      <c r="D4" s="162"/>
      <c r="E4" s="162"/>
    </row>
    <row r="5" spans="1:5" ht="18.75">
      <c r="A5" s="163"/>
      <c r="B5" s="10"/>
      <c r="C5" s="10"/>
      <c r="D5" s="10"/>
      <c r="E5" s="10"/>
    </row>
    <row r="6" spans="1:5" ht="15.75">
      <c r="A6" s="10"/>
      <c r="B6" s="10"/>
      <c r="C6" s="10"/>
      <c r="D6" s="10"/>
      <c r="E6" s="25" t="s">
        <v>46</v>
      </c>
    </row>
    <row r="7" spans="1:5" ht="33" customHeight="1">
      <c r="A7" s="164" t="s">
        <v>80</v>
      </c>
      <c r="B7" s="165" t="s">
        <v>81</v>
      </c>
      <c r="C7" s="165" t="s">
        <v>82</v>
      </c>
      <c r="D7" s="165" t="s">
        <v>83</v>
      </c>
      <c r="E7" s="165" t="s">
        <v>84</v>
      </c>
    </row>
    <row r="8" spans="1:5" ht="19.5" customHeight="1">
      <c r="A8" s="166" t="s">
        <v>219</v>
      </c>
      <c r="B8" s="167">
        <f>B9+B10</f>
        <v>4581</v>
      </c>
      <c r="C8" s="167">
        <f>C9+C10</f>
        <v>4581</v>
      </c>
      <c r="D8" s="167">
        <f>D9+D10</f>
        <v>7982</v>
      </c>
      <c r="E8" s="168">
        <f>+D8/C8*100</f>
        <v>174.24143200174632</v>
      </c>
    </row>
    <row r="9" spans="1:5" ht="19.5" customHeight="1">
      <c r="A9" s="169" t="s">
        <v>220</v>
      </c>
      <c r="B9" s="170">
        <v>2573</v>
      </c>
      <c r="C9" s="171">
        <v>2573</v>
      </c>
      <c r="D9" s="171">
        <v>6719</v>
      </c>
      <c r="E9" s="172">
        <f aca="true" t="shared" si="0" ref="E9:E51">+D9/C9*100</f>
        <v>261.1348620287602</v>
      </c>
    </row>
    <row r="10" spans="1:5" ht="19.5" customHeight="1">
      <c r="A10" s="169" t="s">
        <v>221</v>
      </c>
      <c r="B10" s="170">
        <v>2008</v>
      </c>
      <c r="C10" s="171">
        <v>2008</v>
      </c>
      <c r="D10" s="171">
        <v>1263</v>
      </c>
      <c r="E10" s="172">
        <f t="shared" si="0"/>
        <v>62.89840637450199</v>
      </c>
    </row>
    <row r="11" spans="1:5" ht="19.5" customHeight="1">
      <c r="A11" s="166" t="s">
        <v>222</v>
      </c>
      <c r="B11" s="167">
        <f>SUM(B12:B19)</f>
        <v>8573</v>
      </c>
      <c r="C11" s="167">
        <f>SUM(C12:C19)</f>
        <v>8573</v>
      </c>
      <c r="D11" s="167">
        <f>SUM(D12:D19)</f>
        <v>3979</v>
      </c>
      <c r="E11" s="168">
        <f t="shared" si="0"/>
        <v>46.41315758777557</v>
      </c>
    </row>
    <row r="12" spans="1:5" ht="19.5" customHeight="1">
      <c r="A12" s="166" t="s">
        <v>223</v>
      </c>
      <c r="B12" s="170">
        <v>3313</v>
      </c>
      <c r="C12" s="171">
        <v>3313</v>
      </c>
      <c r="D12" s="171">
        <v>1360</v>
      </c>
      <c r="E12" s="172">
        <f t="shared" si="0"/>
        <v>41.05040748566255</v>
      </c>
    </row>
    <row r="13" spans="1:5" ht="19.5" customHeight="1">
      <c r="A13" s="166" t="s">
        <v>224</v>
      </c>
      <c r="B13" s="170">
        <v>10</v>
      </c>
      <c r="C13" s="173">
        <v>10</v>
      </c>
      <c r="D13" s="173">
        <v>3</v>
      </c>
      <c r="E13" s="172">
        <f t="shared" si="0"/>
        <v>30</v>
      </c>
    </row>
    <row r="14" spans="1:5" ht="19.5" customHeight="1">
      <c r="A14" s="169" t="s">
        <v>225</v>
      </c>
      <c r="B14" s="170">
        <v>5</v>
      </c>
      <c r="C14" s="173">
        <v>5</v>
      </c>
      <c r="D14" s="173">
        <v>4</v>
      </c>
      <c r="E14" s="172">
        <f t="shared" si="0"/>
        <v>80</v>
      </c>
    </row>
    <row r="15" spans="1:5" ht="19.5" customHeight="1">
      <c r="A15" s="169" t="s">
        <v>226</v>
      </c>
      <c r="B15" s="170">
        <v>110</v>
      </c>
      <c r="C15" s="173">
        <v>110</v>
      </c>
      <c r="D15" s="173">
        <v>55</v>
      </c>
      <c r="E15" s="172">
        <f t="shared" si="0"/>
        <v>50</v>
      </c>
    </row>
    <row r="16" spans="1:5" ht="19.5" customHeight="1">
      <c r="A16" s="169" t="s">
        <v>227</v>
      </c>
      <c r="B16" s="170">
        <v>4154</v>
      </c>
      <c r="C16" s="171">
        <v>4154</v>
      </c>
      <c r="D16" s="171">
        <v>2244</v>
      </c>
      <c r="E16" s="172">
        <f t="shared" si="0"/>
        <v>54.02022147327876</v>
      </c>
    </row>
    <row r="17" spans="1:5" ht="19.5" customHeight="1">
      <c r="A17" s="169" t="s">
        <v>228</v>
      </c>
      <c r="B17" s="170">
        <v>981</v>
      </c>
      <c r="C17" s="173">
        <v>981</v>
      </c>
      <c r="D17" s="174"/>
      <c r="E17" s="172">
        <f t="shared" si="0"/>
        <v>0</v>
      </c>
    </row>
    <row r="18" spans="1:5" ht="19.5" customHeight="1">
      <c r="A18" s="169" t="s">
        <v>229</v>
      </c>
      <c r="B18" s="170"/>
      <c r="C18" s="174"/>
      <c r="D18" s="173">
        <v>244</v>
      </c>
      <c r="E18" s="172"/>
    </row>
    <row r="19" spans="1:5" ht="19.5" customHeight="1">
      <c r="A19" s="169" t="s">
        <v>230</v>
      </c>
      <c r="B19" s="170"/>
      <c r="C19" s="173"/>
      <c r="D19" s="173">
        <v>69</v>
      </c>
      <c r="E19" s="172"/>
    </row>
    <row r="20" spans="1:5" ht="19.5" customHeight="1">
      <c r="A20" s="166" t="s">
        <v>231</v>
      </c>
      <c r="B20" s="167">
        <f>SUM(B21:B22)</f>
        <v>964</v>
      </c>
      <c r="C20" s="167">
        <f>SUM(C21:C22)</f>
        <v>687</v>
      </c>
      <c r="D20" s="167">
        <f>SUM(D21:D22)</f>
        <v>102</v>
      </c>
      <c r="E20" s="168">
        <f t="shared" si="0"/>
        <v>14.847161572052403</v>
      </c>
    </row>
    <row r="21" spans="1:5" ht="19.5" customHeight="1">
      <c r="A21" s="169" t="s">
        <v>232</v>
      </c>
      <c r="B21" s="170">
        <v>914</v>
      </c>
      <c r="C21" s="173">
        <v>637</v>
      </c>
      <c r="D21" s="173">
        <v>102</v>
      </c>
      <c r="E21" s="172">
        <f t="shared" si="0"/>
        <v>16.012558869701728</v>
      </c>
    </row>
    <row r="22" spans="1:5" ht="19.5" customHeight="1">
      <c r="A22" s="169" t="s">
        <v>233</v>
      </c>
      <c r="B22" s="170">
        <v>50</v>
      </c>
      <c r="C22" s="173">
        <v>50</v>
      </c>
      <c r="D22" s="174"/>
      <c r="E22" s="172">
        <f t="shared" si="0"/>
        <v>0</v>
      </c>
    </row>
    <row r="23" spans="1:5" ht="19.5" customHeight="1">
      <c r="A23" s="166" t="s">
        <v>234</v>
      </c>
      <c r="B23" s="167">
        <v>1000</v>
      </c>
      <c r="C23" s="175">
        <v>722</v>
      </c>
      <c r="D23" s="175">
        <v>1</v>
      </c>
      <c r="E23" s="168">
        <f t="shared" si="0"/>
        <v>0.13850415512465375</v>
      </c>
    </row>
    <row r="24" spans="1:5" ht="19.5" customHeight="1">
      <c r="A24" s="166" t="s">
        <v>235</v>
      </c>
      <c r="B24" s="167">
        <f>SUM(B25:B29)</f>
        <v>29370</v>
      </c>
      <c r="C24" s="167">
        <f>SUM(C25:C29)</f>
        <v>29370</v>
      </c>
      <c r="D24" s="167">
        <f>SUM(D25:D29)</f>
        <v>11620</v>
      </c>
      <c r="E24" s="168">
        <f t="shared" si="0"/>
        <v>39.564181137214845</v>
      </c>
    </row>
    <row r="25" spans="1:5" ht="19.5" customHeight="1">
      <c r="A25" s="169" t="s">
        <v>236</v>
      </c>
      <c r="B25" s="170">
        <v>11877</v>
      </c>
      <c r="C25" s="171">
        <v>11877</v>
      </c>
      <c r="D25" s="171">
        <v>5301</v>
      </c>
      <c r="E25" s="172">
        <f t="shared" si="0"/>
        <v>44.63248295023996</v>
      </c>
    </row>
    <row r="26" spans="1:5" ht="19.5" customHeight="1">
      <c r="A26" s="169" t="s">
        <v>237</v>
      </c>
      <c r="B26" s="170">
        <v>333</v>
      </c>
      <c r="C26" s="173">
        <v>333</v>
      </c>
      <c r="D26" s="173">
        <v>3</v>
      </c>
      <c r="E26" s="172">
        <f t="shared" si="0"/>
        <v>0.9009009009009009</v>
      </c>
    </row>
    <row r="27" spans="1:5" ht="19.5" customHeight="1">
      <c r="A27" s="169" t="s">
        <v>238</v>
      </c>
      <c r="B27" s="170">
        <v>15720</v>
      </c>
      <c r="C27" s="171">
        <v>15720</v>
      </c>
      <c r="D27" s="171">
        <v>5507</v>
      </c>
      <c r="E27" s="172">
        <f t="shared" si="0"/>
        <v>35.03180661577608</v>
      </c>
    </row>
    <row r="28" spans="1:5" ht="19.5" customHeight="1">
      <c r="A28" s="169" t="s">
        <v>239</v>
      </c>
      <c r="B28" s="170">
        <v>1440</v>
      </c>
      <c r="C28" s="171">
        <v>1440</v>
      </c>
      <c r="D28" s="173">
        <v>742</v>
      </c>
      <c r="E28" s="172">
        <f t="shared" si="0"/>
        <v>51.52777777777777</v>
      </c>
    </row>
    <row r="29" spans="1:5" ht="19.5" customHeight="1">
      <c r="A29" s="169" t="s">
        <v>240</v>
      </c>
      <c r="B29" s="170"/>
      <c r="C29" s="174"/>
      <c r="D29" s="173">
        <v>67</v>
      </c>
      <c r="E29" s="172"/>
    </row>
    <row r="30" spans="1:5" ht="19.5" customHeight="1">
      <c r="A30" s="166" t="s">
        <v>241</v>
      </c>
      <c r="B30" s="167">
        <f>B31+B35</f>
        <v>19455</v>
      </c>
      <c r="C30" s="167">
        <f>C31+C35</f>
        <v>19455</v>
      </c>
      <c r="D30" s="167">
        <f>D31+D35</f>
        <v>5790</v>
      </c>
      <c r="E30" s="168">
        <f t="shared" si="0"/>
        <v>29.760986892829607</v>
      </c>
    </row>
    <row r="31" spans="1:5" ht="19.5" customHeight="1">
      <c r="A31" s="176" t="s">
        <v>242</v>
      </c>
      <c r="B31" s="177">
        <f>B32+B34+B33</f>
        <v>13855</v>
      </c>
      <c r="C31" s="177">
        <f>C32+C34+C33</f>
        <v>13855</v>
      </c>
      <c r="D31" s="177">
        <f>D32+D34+D33</f>
        <v>3585</v>
      </c>
      <c r="E31" s="178">
        <f t="shared" si="0"/>
        <v>25.8751353302057</v>
      </c>
    </row>
    <row r="32" spans="1:5" ht="19.5" customHeight="1">
      <c r="A32" s="169" t="s">
        <v>243</v>
      </c>
      <c r="B32" s="170">
        <v>5598</v>
      </c>
      <c r="C32" s="171">
        <v>5598</v>
      </c>
      <c r="D32" s="171">
        <v>2944</v>
      </c>
      <c r="E32" s="172">
        <f t="shared" si="0"/>
        <v>52.590210789567706</v>
      </c>
    </row>
    <row r="33" spans="1:5" ht="19.5" customHeight="1">
      <c r="A33" s="169" t="s">
        <v>244</v>
      </c>
      <c r="B33" s="170">
        <v>645</v>
      </c>
      <c r="C33" s="173">
        <v>645</v>
      </c>
      <c r="D33" s="173">
        <v>641</v>
      </c>
      <c r="E33" s="172">
        <f t="shared" si="0"/>
        <v>99.37984496124031</v>
      </c>
    </row>
    <row r="34" spans="1:5" ht="19.5" customHeight="1">
      <c r="A34" s="169" t="s">
        <v>245</v>
      </c>
      <c r="B34" s="170">
        <v>7612</v>
      </c>
      <c r="C34" s="171">
        <v>7612</v>
      </c>
      <c r="D34" s="174"/>
      <c r="E34" s="172">
        <f t="shared" si="0"/>
        <v>0</v>
      </c>
    </row>
    <row r="35" spans="1:5" ht="19.5" customHeight="1">
      <c r="A35" s="176" t="s">
        <v>246</v>
      </c>
      <c r="B35" s="177">
        <f>B36</f>
        <v>5600</v>
      </c>
      <c r="C35" s="177">
        <f>C36</f>
        <v>5600</v>
      </c>
      <c r="D35" s="177">
        <f>D36</f>
        <v>2205</v>
      </c>
      <c r="E35" s="178">
        <f t="shared" si="0"/>
        <v>39.375</v>
      </c>
    </row>
    <row r="36" spans="1:5" ht="19.5" customHeight="1">
      <c r="A36" s="166" t="s">
        <v>247</v>
      </c>
      <c r="B36" s="170">
        <v>5600</v>
      </c>
      <c r="C36" s="171">
        <v>5600</v>
      </c>
      <c r="D36" s="171">
        <v>2205</v>
      </c>
      <c r="E36" s="172">
        <f t="shared" si="0"/>
        <v>39.375</v>
      </c>
    </row>
    <row r="37" spans="1:5" ht="19.5" customHeight="1">
      <c r="A37" s="166" t="s">
        <v>248</v>
      </c>
      <c r="B37" s="167">
        <f>B38+B39+B40+B41</f>
        <v>2995</v>
      </c>
      <c r="C37" s="167">
        <f>C38+C39+C40+C41</f>
        <v>2501</v>
      </c>
      <c r="D37" s="167">
        <f>D38+D39+D40+D41</f>
        <v>1392</v>
      </c>
      <c r="E37" s="168">
        <f t="shared" si="0"/>
        <v>55.65773690523791</v>
      </c>
    </row>
    <row r="38" spans="1:5" ht="19.5" customHeight="1">
      <c r="A38" s="169" t="s">
        <v>249</v>
      </c>
      <c r="B38" s="170">
        <v>1350</v>
      </c>
      <c r="C38" s="171">
        <v>1350</v>
      </c>
      <c r="D38" s="173">
        <v>764</v>
      </c>
      <c r="E38" s="172">
        <f t="shared" si="0"/>
        <v>56.592592592592595</v>
      </c>
    </row>
    <row r="39" spans="1:5" ht="19.5" customHeight="1">
      <c r="A39" s="169" t="s">
        <v>250</v>
      </c>
      <c r="B39" s="170">
        <v>896</v>
      </c>
      <c r="C39" s="173">
        <v>896</v>
      </c>
      <c r="D39" s="173">
        <v>347</v>
      </c>
      <c r="E39" s="172">
        <f t="shared" si="0"/>
        <v>38.72767857142857</v>
      </c>
    </row>
    <row r="40" spans="1:5" ht="19.5" customHeight="1">
      <c r="A40" s="169" t="s">
        <v>251</v>
      </c>
      <c r="B40" s="170">
        <v>594</v>
      </c>
      <c r="C40" s="173">
        <v>247</v>
      </c>
      <c r="D40" s="173">
        <v>259</v>
      </c>
      <c r="E40" s="172">
        <f t="shared" si="0"/>
        <v>104.8582995951417</v>
      </c>
    </row>
    <row r="41" spans="1:5" ht="19.5" customHeight="1">
      <c r="A41" s="169" t="s">
        <v>252</v>
      </c>
      <c r="B41" s="170">
        <v>155</v>
      </c>
      <c r="C41" s="173">
        <v>8</v>
      </c>
      <c r="D41" s="173">
        <v>22</v>
      </c>
      <c r="E41" s="172">
        <f t="shared" si="0"/>
        <v>275</v>
      </c>
    </row>
    <row r="42" spans="1:5" ht="19.5" customHeight="1">
      <c r="A42" s="166" t="s">
        <v>253</v>
      </c>
      <c r="B42" s="167">
        <v>3245</v>
      </c>
      <c r="C42" s="179">
        <v>3245</v>
      </c>
      <c r="D42" s="179">
        <v>1452</v>
      </c>
      <c r="E42" s="168">
        <f t="shared" si="0"/>
        <v>44.74576271186441</v>
      </c>
    </row>
    <row r="43" spans="1:5" ht="19.5" customHeight="1">
      <c r="A43" s="166" t="s">
        <v>254</v>
      </c>
      <c r="B43" s="167">
        <f>SUM(B44:B49)</f>
        <v>21404</v>
      </c>
      <c r="C43" s="167">
        <f>SUM(C44:C49)</f>
        <v>21404</v>
      </c>
      <c r="D43" s="167">
        <f>SUM(D44:D49)</f>
        <v>9071</v>
      </c>
      <c r="E43" s="168">
        <f t="shared" si="0"/>
        <v>42.379928985236404</v>
      </c>
    </row>
    <row r="44" spans="1:5" ht="19.5" customHeight="1">
      <c r="A44" s="169" t="s">
        <v>255</v>
      </c>
      <c r="B44" s="170">
        <v>693</v>
      </c>
      <c r="C44" s="173">
        <v>693</v>
      </c>
      <c r="D44" s="173">
        <v>766</v>
      </c>
      <c r="E44" s="172">
        <f t="shared" si="0"/>
        <v>110.53391053391053</v>
      </c>
    </row>
    <row r="45" spans="1:5" ht="19.5" customHeight="1">
      <c r="A45" s="169" t="s">
        <v>256</v>
      </c>
      <c r="B45" s="170">
        <v>754</v>
      </c>
      <c r="C45" s="173">
        <v>754</v>
      </c>
      <c r="D45" s="173">
        <v>12</v>
      </c>
      <c r="E45" s="172">
        <f t="shared" si="0"/>
        <v>1.5915119363395225</v>
      </c>
    </row>
    <row r="46" spans="1:5" ht="19.5" customHeight="1">
      <c r="A46" s="169" t="s">
        <v>257</v>
      </c>
      <c r="B46" s="170">
        <v>350</v>
      </c>
      <c r="C46" s="173">
        <v>350</v>
      </c>
      <c r="D46" s="173">
        <v>377</v>
      </c>
      <c r="E46" s="172">
        <f t="shared" si="0"/>
        <v>107.71428571428572</v>
      </c>
    </row>
    <row r="47" spans="1:5" ht="19.5" customHeight="1">
      <c r="A47" s="169" t="s">
        <v>258</v>
      </c>
      <c r="B47" s="170">
        <v>12326</v>
      </c>
      <c r="C47" s="171">
        <v>12326</v>
      </c>
      <c r="D47" s="171">
        <v>7834</v>
      </c>
      <c r="E47" s="172">
        <f t="shared" si="0"/>
        <v>63.55670939477527</v>
      </c>
    </row>
    <row r="48" spans="1:5" ht="19.5" customHeight="1">
      <c r="A48" s="169" t="s">
        <v>259</v>
      </c>
      <c r="B48" s="170">
        <v>619</v>
      </c>
      <c r="C48" s="173">
        <v>619</v>
      </c>
      <c r="D48" s="173">
        <v>82</v>
      </c>
      <c r="E48" s="172">
        <f t="shared" si="0"/>
        <v>13.247172859450727</v>
      </c>
    </row>
    <row r="49" spans="1:5" ht="19.5" customHeight="1">
      <c r="A49" s="169" t="s">
        <v>245</v>
      </c>
      <c r="B49" s="170">
        <v>6662</v>
      </c>
      <c r="C49" s="171">
        <v>6662</v>
      </c>
      <c r="D49" s="173"/>
      <c r="E49" s="172">
        <f t="shared" si="0"/>
        <v>0</v>
      </c>
    </row>
    <row r="50" spans="1:5" ht="19.5" customHeight="1">
      <c r="A50" s="166" t="s">
        <v>165</v>
      </c>
      <c r="B50" s="170"/>
      <c r="C50" s="173"/>
      <c r="D50" s="175">
        <v>83</v>
      </c>
      <c r="E50" s="172"/>
    </row>
    <row r="51" spans="1:5" ht="19.5" customHeight="1">
      <c r="A51" s="180" t="s">
        <v>13</v>
      </c>
      <c r="B51" s="181">
        <f>B43+B42+B37+B30+B24+B20+B11+B8+B23</f>
        <v>91587</v>
      </c>
      <c r="C51" s="181">
        <f>C43+C42+C37+C30+C24+C20+C11+C8+C23</f>
        <v>90538</v>
      </c>
      <c r="D51" s="181">
        <f>D43+D42+D37+D30+D24+D20+D11+D8+D23+D50</f>
        <v>41472</v>
      </c>
      <c r="E51" s="182">
        <f t="shared" si="0"/>
        <v>45.80618083014867</v>
      </c>
    </row>
  </sheetData>
  <mergeCells count="3"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54" sqref="A54"/>
    </sheetView>
  </sheetViews>
  <sheetFormatPr defaultColWidth="9.140625" defaultRowHeight="12.75"/>
  <cols>
    <col min="1" max="1" width="66.00390625" style="0" customWidth="1"/>
    <col min="2" max="2" width="12.28125" style="0" customWidth="1"/>
    <col min="3" max="3" width="12.140625" style="0" customWidth="1"/>
    <col min="4" max="5" width="11.421875" style="0" customWidth="1"/>
  </cols>
  <sheetData>
    <row r="1" ht="15.75">
      <c r="E1" s="25" t="s">
        <v>260</v>
      </c>
    </row>
    <row r="2" spans="1:5" ht="16.5">
      <c r="A2" s="183" t="s">
        <v>261</v>
      </c>
      <c r="B2" s="183"/>
      <c r="C2" s="183"/>
      <c r="D2" s="183"/>
      <c r="E2" s="183"/>
    </row>
    <row r="3" spans="1:5" ht="16.5">
      <c r="A3" s="183" t="s">
        <v>262</v>
      </c>
      <c r="B3" s="183"/>
      <c r="C3" s="183"/>
      <c r="D3" s="183"/>
      <c r="E3" s="183"/>
    </row>
    <row r="4" spans="1:5" ht="31.5">
      <c r="A4" s="6"/>
      <c r="B4" s="6"/>
      <c r="E4" s="184" t="s">
        <v>46</v>
      </c>
    </row>
    <row r="5" spans="1:5" ht="32.25" customHeight="1">
      <c r="A5" s="70"/>
      <c r="B5" s="70" t="s">
        <v>263</v>
      </c>
      <c r="C5" s="70" t="s">
        <v>264</v>
      </c>
      <c r="D5" s="70" t="s">
        <v>43</v>
      </c>
      <c r="E5" s="70" t="s">
        <v>84</v>
      </c>
    </row>
    <row r="6" spans="1:5" ht="19.5" customHeight="1">
      <c r="A6" s="185" t="s">
        <v>265</v>
      </c>
      <c r="B6" s="186">
        <v>10000</v>
      </c>
      <c r="C6" s="186">
        <v>10000</v>
      </c>
      <c r="D6" s="186">
        <v>10000</v>
      </c>
      <c r="E6" s="187">
        <f>+D6/C6*100</f>
        <v>100</v>
      </c>
    </row>
    <row r="7" spans="1:5" ht="19.5" customHeight="1">
      <c r="A7" s="185" t="s">
        <v>266</v>
      </c>
      <c r="B7" s="186">
        <f>SUM(B8:B11)</f>
        <v>270320</v>
      </c>
      <c r="C7" s="186">
        <v>270320</v>
      </c>
      <c r="D7" s="186">
        <v>11011</v>
      </c>
      <c r="E7" s="187">
        <f aca="true" t="shared" si="0" ref="E7:E19">+D7/C7*100</f>
        <v>4.073320509026339</v>
      </c>
    </row>
    <row r="8" spans="1:5" ht="19.5" customHeight="1">
      <c r="A8" s="185" t="s">
        <v>267</v>
      </c>
      <c r="B8" s="186">
        <v>203091</v>
      </c>
      <c r="C8" s="186">
        <v>203091</v>
      </c>
      <c r="D8" s="186">
        <v>4789</v>
      </c>
      <c r="E8" s="187">
        <f t="shared" si="0"/>
        <v>2.3580562407984598</v>
      </c>
    </row>
    <row r="9" spans="1:5" ht="19.5" customHeight="1">
      <c r="A9" s="185" t="s">
        <v>268</v>
      </c>
      <c r="B9" s="186">
        <v>54157</v>
      </c>
      <c r="C9" s="186">
        <v>54154</v>
      </c>
      <c r="D9" s="186">
        <v>1277</v>
      </c>
      <c r="E9" s="187">
        <f t="shared" si="0"/>
        <v>2.35808989179008</v>
      </c>
    </row>
    <row r="10" spans="1:5" ht="19.5" customHeight="1">
      <c r="A10" s="188" t="s">
        <v>269</v>
      </c>
      <c r="B10" s="186">
        <v>6770</v>
      </c>
      <c r="C10" s="186">
        <v>6770</v>
      </c>
      <c r="D10" s="186"/>
      <c r="E10" s="187">
        <f t="shared" si="0"/>
        <v>0</v>
      </c>
    </row>
    <row r="11" spans="1:5" ht="19.5" customHeight="1">
      <c r="A11" s="188" t="s">
        <v>270</v>
      </c>
      <c r="B11" s="186">
        <v>6302</v>
      </c>
      <c r="C11" s="186">
        <v>6302</v>
      </c>
      <c r="D11" s="186">
        <v>4945</v>
      </c>
      <c r="E11" s="187">
        <f t="shared" si="0"/>
        <v>78.46715328467153</v>
      </c>
    </row>
    <row r="12" spans="1:5" ht="19.5" customHeight="1">
      <c r="A12" s="185" t="s">
        <v>271</v>
      </c>
      <c r="B12" s="186">
        <v>19297</v>
      </c>
      <c r="C12" s="186">
        <v>19297</v>
      </c>
      <c r="D12" s="186">
        <v>11444</v>
      </c>
      <c r="E12" s="187">
        <f t="shared" si="0"/>
        <v>59.304555112193604</v>
      </c>
    </row>
    <row r="13" spans="1:5" ht="19.5" customHeight="1">
      <c r="A13" s="185" t="s">
        <v>272</v>
      </c>
      <c r="B13" s="186">
        <v>300</v>
      </c>
      <c r="C13" s="186">
        <v>300</v>
      </c>
      <c r="D13" s="186">
        <v>282</v>
      </c>
      <c r="E13" s="187">
        <f t="shared" si="0"/>
        <v>94</v>
      </c>
    </row>
    <row r="14" spans="1:5" ht="19.5" customHeight="1">
      <c r="A14" s="185" t="s">
        <v>273</v>
      </c>
      <c r="B14" s="186">
        <v>1230</v>
      </c>
      <c r="C14" s="186">
        <v>1230</v>
      </c>
      <c r="D14" s="186"/>
      <c r="E14" s="187">
        <f t="shared" si="0"/>
        <v>0</v>
      </c>
    </row>
    <row r="15" spans="1:5" ht="19.5" customHeight="1">
      <c r="A15" s="185" t="s">
        <v>274</v>
      </c>
      <c r="B15" s="186">
        <v>28726</v>
      </c>
      <c r="C15" s="186">
        <v>28726</v>
      </c>
      <c r="D15" s="186">
        <v>14196</v>
      </c>
      <c r="E15" s="187">
        <f t="shared" si="0"/>
        <v>49.418645129847526</v>
      </c>
    </row>
    <row r="16" spans="1:5" ht="19.5" customHeight="1">
      <c r="A16" s="185" t="s">
        <v>275</v>
      </c>
      <c r="B16" s="186">
        <v>11254</v>
      </c>
      <c r="C16" s="186">
        <v>11254</v>
      </c>
      <c r="D16" s="186">
        <v>5976</v>
      </c>
      <c r="E16" s="187">
        <f t="shared" si="0"/>
        <v>53.10111960191932</v>
      </c>
    </row>
    <row r="17" spans="1:5" ht="19.5" customHeight="1">
      <c r="A17" s="185" t="s">
        <v>276</v>
      </c>
      <c r="B17" s="186"/>
      <c r="C17" s="186">
        <v>126</v>
      </c>
      <c r="D17" s="186">
        <v>126</v>
      </c>
      <c r="E17" s="187">
        <f t="shared" si="0"/>
        <v>100</v>
      </c>
    </row>
    <row r="18" spans="1:5" ht="19.5" customHeight="1">
      <c r="A18" s="185" t="s">
        <v>277</v>
      </c>
      <c r="B18" s="186"/>
      <c r="C18" s="186">
        <v>2994</v>
      </c>
      <c r="D18" s="186">
        <v>2994</v>
      </c>
      <c r="E18" s="187">
        <f t="shared" si="0"/>
        <v>100</v>
      </c>
    </row>
    <row r="19" spans="1:5" ht="19.5" customHeight="1">
      <c r="A19" s="185" t="s">
        <v>278</v>
      </c>
      <c r="B19" s="189">
        <f>+B6+B7+B13+B16+B15+B12+B14+B17+B18</f>
        <v>341127</v>
      </c>
      <c r="C19" s="189">
        <f>+C6+C7+C13+C16+C15+C12+C14+C17+C18</f>
        <v>344247</v>
      </c>
      <c r="D19" s="189">
        <f>+D6+D7+D13+D16+D15+D12+D14+D17+D18</f>
        <v>56029</v>
      </c>
      <c r="E19" s="190">
        <f t="shared" si="0"/>
        <v>16.275813587336998</v>
      </c>
    </row>
    <row r="20" spans="1:2" ht="18.75">
      <c r="A20" s="191"/>
      <c r="B20" s="191"/>
    </row>
    <row r="21" spans="1:5" ht="16.5">
      <c r="A21" s="183" t="s">
        <v>279</v>
      </c>
      <c r="B21" s="183"/>
      <c r="C21" s="183"/>
      <c r="D21" s="183"/>
      <c r="E21" s="183"/>
    </row>
    <row r="22" spans="1:5" ht="16.5">
      <c r="A22" s="183" t="s">
        <v>262</v>
      </c>
      <c r="B22" s="183"/>
      <c r="C22" s="183"/>
      <c r="D22" s="183"/>
      <c r="E22" s="183"/>
    </row>
    <row r="23" spans="1:5" ht="31.5">
      <c r="A23" s="192"/>
      <c r="B23" s="192"/>
      <c r="E23" s="193" t="s">
        <v>46</v>
      </c>
    </row>
    <row r="24" spans="1:5" ht="19.5" customHeight="1">
      <c r="A24" s="185" t="s">
        <v>280</v>
      </c>
      <c r="B24" s="186">
        <v>9817</v>
      </c>
      <c r="C24" s="186">
        <v>12515</v>
      </c>
      <c r="D24" s="186">
        <v>2932</v>
      </c>
      <c r="E24" s="187">
        <f aca="true" t="shared" si="1" ref="E24:E53">+D24/C24*100</f>
        <v>23.42788653615661</v>
      </c>
    </row>
    <row r="25" spans="1:5" ht="19.5" customHeight="1">
      <c r="A25" s="185" t="s">
        <v>281</v>
      </c>
      <c r="B25" s="186">
        <v>10000</v>
      </c>
      <c r="C25" s="186">
        <v>2302</v>
      </c>
      <c r="D25" s="186"/>
      <c r="E25" s="187">
        <f t="shared" si="1"/>
        <v>0</v>
      </c>
    </row>
    <row r="26" spans="1:5" ht="19.5" customHeight="1">
      <c r="A26" s="185" t="s">
        <v>282</v>
      </c>
      <c r="B26" s="186"/>
      <c r="C26" s="186">
        <v>4344</v>
      </c>
      <c r="D26" s="186">
        <v>4208</v>
      </c>
      <c r="E26" s="187">
        <f t="shared" si="1"/>
        <v>96.86924493554328</v>
      </c>
    </row>
    <row r="27" spans="1:5" ht="19.5" customHeight="1">
      <c r="A27" s="194" t="s">
        <v>283</v>
      </c>
      <c r="B27" s="186">
        <v>5000</v>
      </c>
      <c r="C27" s="186">
        <v>5600</v>
      </c>
      <c r="D27" s="186">
        <v>859</v>
      </c>
      <c r="E27" s="187">
        <f t="shared" si="1"/>
        <v>15.339285714285714</v>
      </c>
    </row>
    <row r="28" spans="1:5" ht="19.5" customHeight="1">
      <c r="A28" s="194" t="s">
        <v>284</v>
      </c>
      <c r="B28" s="189">
        <f>SUM(B24:B27)</f>
        <v>24817</v>
      </c>
      <c r="C28" s="189">
        <f>SUM(C24:C27)</f>
        <v>24761</v>
      </c>
      <c r="D28" s="189">
        <f>SUM(D24:D27)</f>
        <v>7999</v>
      </c>
      <c r="E28" s="190">
        <f t="shared" si="1"/>
        <v>32.30483421509632</v>
      </c>
    </row>
    <row r="29" spans="1:4" ht="15.75">
      <c r="A29" s="195"/>
      <c r="B29" s="196"/>
      <c r="D29" s="197"/>
    </row>
    <row r="30" spans="1:5" ht="19.5" customHeight="1">
      <c r="A30" s="194" t="s">
        <v>285</v>
      </c>
      <c r="B30" s="198">
        <v>1230</v>
      </c>
      <c r="C30" s="186">
        <v>1230</v>
      </c>
      <c r="D30" s="186">
        <v>1228</v>
      </c>
      <c r="E30" s="187">
        <f t="shared" si="1"/>
        <v>99.83739837398375</v>
      </c>
    </row>
    <row r="31" spans="1:5" ht="19.5" customHeight="1">
      <c r="A31" s="199" t="s">
        <v>286</v>
      </c>
      <c r="B31" s="198">
        <v>10000</v>
      </c>
      <c r="C31" s="186">
        <v>10000</v>
      </c>
      <c r="D31" s="198">
        <v>10000</v>
      </c>
      <c r="E31" s="187">
        <f t="shared" si="1"/>
        <v>100</v>
      </c>
    </row>
    <row r="32" spans="1:5" ht="19.5" customHeight="1">
      <c r="A32" s="185" t="s">
        <v>266</v>
      </c>
      <c r="B32" s="186">
        <v>270788</v>
      </c>
      <c r="C32" s="186">
        <v>270788</v>
      </c>
      <c r="D32" s="198">
        <v>9114</v>
      </c>
      <c r="E32" s="187">
        <f t="shared" si="1"/>
        <v>3.3657326026264087</v>
      </c>
    </row>
    <row r="33" spans="1:5" ht="19.5" customHeight="1">
      <c r="A33" s="185" t="s">
        <v>287</v>
      </c>
      <c r="B33" s="186">
        <v>4042</v>
      </c>
      <c r="C33" s="186">
        <v>4042</v>
      </c>
      <c r="D33" s="198"/>
      <c r="E33" s="187">
        <f t="shared" si="1"/>
        <v>0</v>
      </c>
    </row>
    <row r="34" spans="1:5" ht="19.5" customHeight="1">
      <c r="A34" s="185" t="s">
        <v>288</v>
      </c>
      <c r="B34" s="186">
        <v>4800</v>
      </c>
      <c r="C34" s="186">
        <v>7300</v>
      </c>
      <c r="D34" s="198">
        <v>7300</v>
      </c>
      <c r="E34" s="187">
        <f t="shared" si="1"/>
        <v>100</v>
      </c>
    </row>
    <row r="35" spans="1:5" ht="19.5" customHeight="1">
      <c r="A35" s="185" t="s">
        <v>289</v>
      </c>
      <c r="B35" s="186">
        <v>6000</v>
      </c>
      <c r="C35" s="186">
        <v>6000</v>
      </c>
      <c r="D35" s="198"/>
      <c r="E35" s="187">
        <f t="shared" si="1"/>
        <v>0</v>
      </c>
    </row>
    <row r="36" spans="1:5" ht="19.5" customHeight="1">
      <c r="A36" s="185" t="s">
        <v>290</v>
      </c>
      <c r="B36" s="186">
        <v>14280</v>
      </c>
      <c r="C36" s="186">
        <v>14280</v>
      </c>
      <c r="D36" s="198"/>
      <c r="E36" s="187">
        <f t="shared" si="1"/>
        <v>0</v>
      </c>
    </row>
    <row r="37" spans="1:5" ht="19.5" customHeight="1">
      <c r="A37" s="185" t="s">
        <v>291</v>
      </c>
      <c r="B37" s="186">
        <v>13806</v>
      </c>
      <c r="C37" s="186">
        <v>13806</v>
      </c>
      <c r="D37" s="198"/>
      <c r="E37" s="187">
        <f t="shared" si="1"/>
        <v>0</v>
      </c>
    </row>
    <row r="38" spans="1:5" ht="19.5" customHeight="1">
      <c r="A38" s="185" t="s">
        <v>292</v>
      </c>
      <c r="B38" s="186"/>
      <c r="C38" s="186">
        <v>72</v>
      </c>
      <c r="D38" s="198">
        <v>72</v>
      </c>
      <c r="E38" s="187">
        <f t="shared" si="1"/>
        <v>100</v>
      </c>
    </row>
    <row r="39" spans="1:5" ht="19.5" customHeight="1">
      <c r="A39" s="185" t="s">
        <v>293</v>
      </c>
      <c r="B39" s="186"/>
      <c r="C39" s="186">
        <v>5000</v>
      </c>
      <c r="D39" s="198">
        <v>1842</v>
      </c>
      <c r="E39" s="187">
        <f t="shared" si="1"/>
        <v>36.84</v>
      </c>
    </row>
    <row r="40" spans="1:5" ht="19.5" customHeight="1">
      <c r="A40" s="185" t="s">
        <v>294</v>
      </c>
      <c r="B40" s="186"/>
      <c r="C40" s="186">
        <v>2761</v>
      </c>
      <c r="D40" s="198"/>
      <c r="E40" s="187">
        <f t="shared" si="1"/>
        <v>0</v>
      </c>
    </row>
    <row r="41" spans="1:5" ht="19.5" customHeight="1">
      <c r="A41" s="185" t="s">
        <v>295</v>
      </c>
      <c r="B41" s="186"/>
      <c r="C41" s="186">
        <v>1200</v>
      </c>
      <c r="D41" s="198">
        <v>1200</v>
      </c>
      <c r="E41" s="187">
        <f t="shared" si="1"/>
        <v>100</v>
      </c>
    </row>
    <row r="42" spans="1:5" ht="19.5" customHeight="1">
      <c r="A42" s="185" t="s">
        <v>296</v>
      </c>
      <c r="B42" s="189">
        <f>SUM(B30:B41)</f>
        <v>324946</v>
      </c>
      <c r="C42" s="189">
        <f>SUM(C30:C41)</f>
        <v>336479</v>
      </c>
      <c r="D42" s="189">
        <f>SUM(D30:D41)</f>
        <v>30756</v>
      </c>
      <c r="E42" s="190">
        <f t="shared" si="1"/>
        <v>9.1405407172513</v>
      </c>
    </row>
    <row r="43" spans="1:4" ht="15.75">
      <c r="A43" s="200"/>
      <c r="B43" s="200"/>
      <c r="C43" s="201"/>
      <c r="D43" s="197"/>
    </row>
    <row r="44" spans="1:5" ht="19.5" customHeight="1">
      <c r="A44" s="188" t="s">
        <v>297</v>
      </c>
      <c r="B44" s="188"/>
      <c r="C44" s="186">
        <v>11268</v>
      </c>
      <c r="D44" s="186"/>
      <c r="E44" s="187">
        <f t="shared" si="1"/>
        <v>0</v>
      </c>
    </row>
    <row r="45" spans="1:5" ht="19.5" customHeight="1">
      <c r="A45" s="188" t="s">
        <v>298</v>
      </c>
      <c r="B45" s="186">
        <v>2000</v>
      </c>
      <c r="C45" s="186">
        <v>2000</v>
      </c>
      <c r="D45" s="186">
        <v>200</v>
      </c>
      <c r="E45" s="187">
        <f t="shared" si="1"/>
        <v>10</v>
      </c>
    </row>
    <row r="46" spans="1:5" ht="19.5" customHeight="1">
      <c r="A46" s="188" t="s">
        <v>299</v>
      </c>
      <c r="B46" s="186"/>
      <c r="C46" s="186">
        <v>126</v>
      </c>
      <c r="D46" s="186">
        <v>117</v>
      </c>
      <c r="E46" s="187">
        <f t="shared" si="1"/>
        <v>92.85714285714286</v>
      </c>
    </row>
    <row r="47" spans="1:5" ht="19.5" customHeight="1">
      <c r="A47" s="188" t="s">
        <v>300</v>
      </c>
      <c r="B47" s="186">
        <f>SUM(B48+B49)</f>
        <v>7220</v>
      </c>
      <c r="C47" s="186">
        <v>7220</v>
      </c>
      <c r="D47" s="186">
        <v>3602</v>
      </c>
      <c r="E47" s="187">
        <f t="shared" si="1"/>
        <v>49.88919667590028</v>
      </c>
    </row>
    <row r="48" spans="1:5" ht="19.5" customHeight="1">
      <c r="A48" s="74" t="s">
        <v>301</v>
      </c>
      <c r="B48" s="74">
        <v>6611</v>
      </c>
      <c r="C48" s="75">
        <v>6611</v>
      </c>
      <c r="D48" s="75">
        <v>3305</v>
      </c>
      <c r="E48" s="202">
        <f t="shared" si="1"/>
        <v>49.992436847678114</v>
      </c>
    </row>
    <row r="49" spans="1:5" ht="19.5" customHeight="1">
      <c r="A49" s="74" t="s">
        <v>302</v>
      </c>
      <c r="B49" s="74">
        <v>609</v>
      </c>
      <c r="C49" s="75">
        <v>609</v>
      </c>
      <c r="D49" s="75">
        <v>297</v>
      </c>
      <c r="E49" s="202">
        <f t="shared" si="1"/>
        <v>48.76847290640394</v>
      </c>
    </row>
    <row r="50" spans="1:5" ht="19.5" customHeight="1">
      <c r="A50" s="188" t="s">
        <v>303</v>
      </c>
      <c r="B50" s="186">
        <f>SUM(B51:B52)</f>
        <v>5121</v>
      </c>
      <c r="C50" s="186">
        <v>5121</v>
      </c>
      <c r="D50" s="186">
        <v>2935</v>
      </c>
      <c r="E50" s="187">
        <f t="shared" si="1"/>
        <v>57.31302479984378</v>
      </c>
    </row>
    <row r="51" spans="1:5" ht="19.5" customHeight="1">
      <c r="A51" s="74" t="s">
        <v>304</v>
      </c>
      <c r="B51" s="74">
        <v>4580</v>
      </c>
      <c r="C51" s="75">
        <v>4580</v>
      </c>
      <c r="D51" s="75">
        <v>2643</v>
      </c>
      <c r="E51" s="202">
        <f t="shared" si="1"/>
        <v>57.70742358078602</v>
      </c>
    </row>
    <row r="52" spans="1:5" ht="19.5" customHeight="1">
      <c r="A52" s="203" t="s">
        <v>305</v>
      </c>
      <c r="B52" s="74">
        <v>541</v>
      </c>
      <c r="C52" s="75">
        <v>541</v>
      </c>
      <c r="D52" s="75">
        <v>292</v>
      </c>
      <c r="E52" s="202">
        <f t="shared" si="1"/>
        <v>53.97412199630314</v>
      </c>
    </row>
    <row r="53" spans="1:5" ht="19.5" customHeight="1">
      <c r="A53" s="185" t="s">
        <v>306</v>
      </c>
      <c r="B53" s="204">
        <f>+B42+B45+B47+B50+B28+B44+B46</f>
        <v>364104</v>
      </c>
      <c r="C53" s="204">
        <f>+C42+C45+C47+C50+C28+C44+C46</f>
        <v>386975</v>
      </c>
      <c r="D53" s="204">
        <f>+D42+D45+D47+D50+D28+D44+D46</f>
        <v>45609</v>
      </c>
      <c r="E53" s="190">
        <f t="shared" si="1"/>
        <v>11.786032689450222</v>
      </c>
    </row>
  </sheetData>
  <mergeCells count="4">
    <mergeCell ref="A2:E2"/>
    <mergeCell ref="A3:E3"/>
    <mergeCell ref="A21:E21"/>
    <mergeCell ref="A22:E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34">
      <selection activeCell="A45" sqref="A45:IV45"/>
    </sheetView>
  </sheetViews>
  <sheetFormatPr defaultColWidth="9.140625" defaultRowHeight="12.75"/>
  <cols>
    <col min="1" max="1" width="66.28125" style="0" customWidth="1"/>
    <col min="2" max="2" width="12.28125" style="0" customWidth="1"/>
    <col min="3" max="3" width="14.00390625" style="0" customWidth="1"/>
    <col min="4" max="5" width="12.421875" style="0" customWidth="1"/>
  </cols>
  <sheetData>
    <row r="1" ht="15.75">
      <c r="E1" s="25" t="s">
        <v>307</v>
      </c>
    </row>
    <row r="2" ht="19.5">
      <c r="A2" s="205"/>
    </row>
    <row r="3" spans="1:5" ht="16.5">
      <c r="A3" s="183" t="s">
        <v>308</v>
      </c>
      <c r="B3" s="183"/>
      <c r="C3" s="183"/>
      <c r="D3" s="183"/>
      <c r="E3" s="183"/>
    </row>
    <row r="4" spans="1:5" ht="16.5">
      <c r="A4" s="183" t="s">
        <v>309</v>
      </c>
      <c r="B4" s="183"/>
      <c r="C4" s="183"/>
      <c r="D4" s="183"/>
      <c r="E4" s="183"/>
    </row>
    <row r="5" ht="16.5">
      <c r="A5" s="206"/>
    </row>
    <row r="6" ht="15.75">
      <c r="E6" s="25" t="s">
        <v>46</v>
      </c>
    </row>
    <row r="7" spans="1:5" ht="37.5" customHeight="1">
      <c r="A7" s="207" t="s">
        <v>80</v>
      </c>
      <c r="B7" s="208" t="s">
        <v>81</v>
      </c>
      <c r="C7" s="208" t="s">
        <v>82</v>
      </c>
      <c r="D7" s="208" t="s">
        <v>83</v>
      </c>
      <c r="E7" s="208" t="s">
        <v>84</v>
      </c>
    </row>
    <row r="8" spans="1:5" ht="19.5" customHeight="1">
      <c r="A8" s="169" t="s">
        <v>310</v>
      </c>
      <c r="B8" s="170">
        <v>29325</v>
      </c>
      <c r="C8" s="209">
        <v>32469</v>
      </c>
      <c r="D8" s="209">
        <f>23900-5000</f>
        <v>18900</v>
      </c>
      <c r="E8" s="210">
        <f>+D8/C8*100</f>
        <v>58.209368936524065</v>
      </c>
    </row>
    <row r="9" spans="1:5" ht="19.5" customHeight="1">
      <c r="A9" s="169" t="s">
        <v>311</v>
      </c>
      <c r="B9" s="170">
        <v>6850</v>
      </c>
      <c r="C9" s="209">
        <v>6850</v>
      </c>
      <c r="D9" s="211">
        <v>5000</v>
      </c>
      <c r="E9" s="212">
        <f aca="true" t="shared" si="0" ref="E9:E20">+D9/C9*100</f>
        <v>72.99270072992701</v>
      </c>
    </row>
    <row r="10" spans="1:5" ht="19.5" customHeight="1">
      <c r="A10" s="169" t="s">
        <v>312</v>
      </c>
      <c r="B10" s="170">
        <v>8800</v>
      </c>
      <c r="C10" s="209">
        <v>9057</v>
      </c>
      <c r="D10" s="209">
        <v>4762</v>
      </c>
      <c r="E10" s="210">
        <f t="shared" si="0"/>
        <v>52.5781163740753</v>
      </c>
    </row>
    <row r="11" spans="1:5" ht="19.5" customHeight="1">
      <c r="A11" s="169" t="s">
        <v>313</v>
      </c>
      <c r="B11" s="170">
        <v>3451</v>
      </c>
      <c r="C11" s="209">
        <v>3451</v>
      </c>
      <c r="D11" s="209">
        <v>2012</v>
      </c>
      <c r="E11" s="210">
        <f t="shared" si="0"/>
        <v>58.30194146624167</v>
      </c>
    </row>
    <row r="12" spans="1:5" ht="19.5" customHeight="1">
      <c r="A12" s="169" t="s">
        <v>314</v>
      </c>
      <c r="B12" s="169">
        <v>2000</v>
      </c>
      <c r="C12" s="209">
        <v>2000</v>
      </c>
      <c r="D12" s="209">
        <v>200</v>
      </c>
      <c r="E12" s="210">
        <f t="shared" si="0"/>
        <v>10</v>
      </c>
    </row>
    <row r="13" spans="1:5" ht="19.5" customHeight="1">
      <c r="A13" s="169" t="s">
        <v>315</v>
      </c>
      <c r="B13" s="169"/>
      <c r="C13" s="209">
        <v>126</v>
      </c>
      <c r="D13" s="209">
        <v>117</v>
      </c>
      <c r="E13" s="210">
        <f t="shared" si="0"/>
        <v>92.85714285714286</v>
      </c>
    </row>
    <row r="14" spans="1:5" ht="19.5" customHeight="1">
      <c r="A14" s="169" t="s">
        <v>316</v>
      </c>
      <c r="B14" s="169">
        <v>1400</v>
      </c>
      <c r="C14" s="209">
        <v>1400</v>
      </c>
      <c r="D14" s="209">
        <v>700</v>
      </c>
      <c r="E14" s="210">
        <f t="shared" si="0"/>
        <v>50</v>
      </c>
    </row>
    <row r="15" spans="1:5" ht="19.5" customHeight="1">
      <c r="A15" s="169" t="s">
        <v>317</v>
      </c>
      <c r="B15" s="170">
        <v>350</v>
      </c>
      <c r="C15" s="209">
        <v>350</v>
      </c>
      <c r="D15" s="209">
        <v>175</v>
      </c>
      <c r="E15" s="210">
        <f t="shared" si="0"/>
        <v>50</v>
      </c>
    </row>
    <row r="16" spans="1:5" ht="19.5" customHeight="1">
      <c r="A16" s="169" t="s">
        <v>318</v>
      </c>
      <c r="B16" s="169">
        <v>50</v>
      </c>
      <c r="C16" s="209">
        <v>50</v>
      </c>
      <c r="D16" s="209"/>
      <c r="E16" s="210">
        <f t="shared" si="0"/>
        <v>0</v>
      </c>
    </row>
    <row r="17" spans="1:5" ht="19.5" customHeight="1">
      <c r="A17" s="169" t="s">
        <v>319</v>
      </c>
      <c r="B17" s="169">
        <v>400</v>
      </c>
      <c r="C17" s="209">
        <v>400</v>
      </c>
      <c r="D17" s="209"/>
      <c r="E17" s="210">
        <f t="shared" si="0"/>
        <v>0</v>
      </c>
    </row>
    <row r="18" spans="1:5" ht="19.5" customHeight="1">
      <c r="A18" s="169" t="s">
        <v>320</v>
      </c>
      <c r="B18" s="169">
        <v>100</v>
      </c>
      <c r="C18" s="209">
        <v>100</v>
      </c>
      <c r="D18" s="209">
        <v>100</v>
      </c>
      <c r="E18" s="210">
        <f t="shared" si="0"/>
        <v>100</v>
      </c>
    </row>
    <row r="19" spans="1:5" ht="19.5" customHeight="1">
      <c r="A19" s="169" t="s">
        <v>321</v>
      </c>
      <c r="B19" s="170">
        <v>600</v>
      </c>
      <c r="C19" s="209">
        <v>480</v>
      </c>
      <c r="D19" s="209"/>
      <c r="E19" s="210">
        <f t="shared" si="0"/>
        <v>0</v>
      </c>
    </row>
    <row r="20" spans="1:5" ht="19.5" customHeight="1">
      <c r="A20" s="180" t="s">
        <v>322</v>
      </c>
      <c r="B20" s="181">
        <f>SUM(B8:B19)</f>
        <v>53326</v>
      </c>
      <c r="C20" s="181">
        <f>SUM(C8:C19)</f>
        <v>56733</v>
      </c>
      <c r="D20" s="181">
        <f>SUM(D8:D19)</f>
        <v>31966</v>
      </c>
      <c r="E20" s="213">
        <f t="shared" si="0"/>
        <v>56.34463187210266</v>
      </c>
    </row>
    <row r="21" ht="15.75">
      <c r="A21" s="214" t="s">
        <v>323</v>
      </c>
    </row>
    <row r="22" ht="16.5">
      <c r="A22" s="206"/>
    </row>
    <row r="23" spans="1:5" ht="16.5">
      <c r="A23" s="183" t="s">
        <v>324</v>
      </c>
      <c r="B23" s="183"/>
      <c r="C23" s="183"/>
      <c r="D23" s="183"/>
      <c r="E23" s="183"/>
    </row>
    <row r="24" ht="16.5">
      <c r="A24" s="215"/>
    </row>
    <row r="25" spans="1:5" ht="16.5">
      <c r="A25" s="206"/>
      <c r="C25" s="197"/>
      <c r="D25" s="197"/>
      <c r="E25" s="197"/>
    </row>
    <row r="26" spans="1:5" ht="16.5">
      <c r="A26" s="175" t="s">
        <v>325</v>
      </c>
      <c r="B26" s="216">
        <v>66</v>
      </c>
      <c r="C26" s="216">
        <v>66</v>
      </c>
      <c r="D26" s="216">
        <v>22</v>
      </c>
      <c r="E26" s="210">
        <f>+D26/C26*100</f>
        <v>33.33333333333333</v>
      </c>
    </row>
    <row r="27" spans="1:5" ht="16.5">
      <c r="A27" s="175" t="s">
        <v>326</v>
      </c>
      <c r="B27" s="216">
        <v>50</v>
      </c>
      <c r="C27" s="216">
        <v>50</v>
      </c>
      <c r="D27" s="216"/>
      <c r="E27" s="210">
        <f>+D27/C27*100</f>
        <v>0</v>
      </c>
    </row>
    <row r="28" spans="1:5" ht="18.75">
      <c r="A28" s="217" t="s">
        <v>322</v>
      </c>
      <c r="B28" s="218">
        <f>SUM(B26:B27)</f>
        <v>116</v>
      </c>
      <c r="C28" s="218">
        <f>SUM(C26:C27)</f>
        <v>116</v>
      </c>
      <c r="D28" s="218">
        <f>SUM(D26:D27)</f>
        <v>22</v>
      </c>
      <c r="E28" s="213">
        <f>+D28/C28*100</f>
        <v>18.96551724137931</v>
      </c>
    </row>
    <row r="29" spans="1:5" ht="16.5">
      <c r="A29" s="215"/>
      <c r="B29" s="219"/>
      <c r="D29" s="197"/>
      <c r="E29" s="197"/>
    </row>
    <row r="30" spans="1:2" ht="16.5">
      <c r="A30" s="215"/>
      <c r="B30" s="219"/>
    </row>
    <row r="31" ht="16.5">
      <c r="A31" s="206"/>
    </row>
    <row r="32" spans="1:5" ht="16.5">
      <c r="A32" s="183" t="s">
        <v>327</v>
      </c>
      <c r="B32" s="183"/>
      <c r="C32" s="183"/>
      <c r="D32" s="183"/>
      <c r="E32" s="183"/>
    </row>
    <row r="33" ht="15.75">
      <c r="A33" s="25" t="s">
        <v>178</v>
      </c>
    </row>
    <row r="34" ht="15.75">
      <c r="E34" s="25"/>
    </row>
    <row r="35" spans="1:5" ht="19.5" customHeight="1">
      <c r="A35" s="166" t="s">
        <v>328</v>
      </c>
      <c r="B35" s="167">
        <f>+B36</f>
        <v>800</v>
      </c>
      <c r="C35" s="167">
        <f>+C36</f>
        <v>800</v>
      </c>
      <c r="D35" s="167">
        <f>+D36</f>
        <v>441</v>
      </c>
      <c r="E35" s="220">
        <f aca="true" t="shared" si="1" ref="E35:E45">+D35/C35*100</f>
        <v>55.125</v>
      </c>
    </row>
    <row r="36" spans="1:5" ht="19.5" customHeight="1">
      <c r="A36" s="169" t="s">
        <v>329</v>
      </c>
      <c r="B36" s="170">
        <v>800</v>
      </c>
      <c r="C36" s="171">
        <v>800</v>
      </c>
      <c r="D36" s="171">
        <v>441</v>
      </c>
      <c r="E36" s="210">
        <f t="shared" si="1"/>
        <v>55.125</v>
      </c>
    </row>
    <row r="37" spans="1:5" ht="19.5" customHeight="1">
      <c r="A37" s="166" t="s">
        <v>330</v>
      </c>
      <c r="B37" s="167">
        <f>+B38</f>
        <v>1267</v>
      </c>
      <c r="C37" s="167">
        <f>+C38</f>
        <v>1267</v>
      </c>
      <c r="D37" s="167">
        <f>+D38</f>
        <v>0</v>
      </c>
      <c r="E37" s="220">
        <f t="shared" si="1"/>
        <v>0</v>
      </c>
    </row>
    <row r="38" spans="1:5" ht="19.5" customHeight="1">
      <c r="A38" s="169" t="s">
        <v>331</v>
      </c>
      <c r="B38" s="170">
        <v>1267</v>
      </c>
      <c r="C38" s="171">
        <v>1267</v>
      </c>
      <c r="D38" s="171"/>
      <c r="E38" s="210">
        <f t="shared" si="1"/>
        <v>0</v>
      </c>
    </row>
    <row r="39" spans="1:5" ht="19.5" customHeight="1">
      <c r="A39" s="166" t="s">
        <v>332</v>
      </c>
      <c r="B39" s="167">
        <f>+B40+B41+B42</f>
        <v>5115</v>
      </c>
      <c r="C39" s="167">
        <f>+C40+C41+C42</f>
        <v>5115</v>
      </c>
      <c r="D39" s="167">
        <f>+D40+D41+D42</f>
        <v>1348</v>
      </c>
      <c r="E39" s="220">
        <f t="shared" si="1"/>
        <v>26.35386119257087</v>
      </c>
    </row>
    <row r="40" spans="1:5" ht="19.5" customHeight="1">
      <c r="A40" s="169" t="s">
        <v>331</v>
      </c>
      <c r="B40" s="170">
        <v>3743</v>
      </c>
      <c r="C40" s="171">
        <v>3743</v>
      </c>
      <c r="D40" s="171"/>
      <c r="E40" s="210">
        <f t="shared" si="1"/>
        <v>0</v>
      </c>
    </row>
    <row r="41" spans="1:5" ht="19.5" customHeight="1">
      <c r="A41" s="169" t="s">
        <v>333</v>
      </c>
      <c r="B41" s="170">
        <v>1100</v>
      </c>
      <c r="C41" s="171">
        <v>1100</v>
      </c>
      <c r="D41" s="171">
        <v>789</v>
      </c>
      <c r="E41" s="210">
        <f t="shared" si="1"/>
        <v>71.72727272727273</v>
      </c>
    </row>
    <row r="42" spans="1:5" ht="19.5" customHeight="1">
      <c r="A42" s="221" t="s">
        <v>334</v>
      </c>
      <c r="B42" s="170">
        <v>272</v>
      </c>
      <c r="C42" s="171">
        <v>272</v>
      </c>
      <c r="D42" s="171">
        <v>559</v>
      </c>
      <c r="E42" s="210">
        <f t="shared" si="1"/>
        <v>205.51470588235296</v>
      </c>
    </row>
    <row r="43" spans="1:5" ht="19.5" customHeight="1">
      <c r="A43" s="222" t="s">
        <v>335</v>
      </c>
      <c r="B43" s="167">
        <f>+B44</f>
        <v>60</v>
      </c>
      <c r="C43" s="167">
        <f>+C44</f>
        <v>60</v>
      </c>
      <c r="D43" s="167">
        <f>+D44</f>
        <v>0</v>
      </c>
      <c r="E43" s="220">
        <f t="shared" si="1"/>
        <v>0</v>
      </c>
    </row>
    <row r="44" spans="1:5" ht="19.5" customHeight="1">
      <c r="A44" s="221" t="s">
        <v>336</v>
      </c>
      <c r="B44" s="170">
        <v>60</v>
      </c>
      <c r="C44" s="171">
        <v>60</v>
      </c>
      <c r="D44" s="171"/>
      <c r="E44" s="210">
        <f t="shared" si="1"/>
        <v>0</v>
      </c>
    </row>
    <row r="45" spans="1:5" ht="19.5" customHeight="1">
      <c r="A45" s="180" t="s">
        <v>322</v>
      </c>
      <c r="B45" s="181">
        <f>B42+B41+B40+B38+B36+B44</f>
        <v>7242</v>
      </c>
      <c r="C45" s="181">
        <f>C42+C41+C40+C38+C36+C44</f>
        <v>7242</v>
      </c>
      <c r="D45" s="181">
        <f>D42+D41+D40+D38+D36+D44</f>
        <v>1789</v>
      </c>
      <c r="E45" s="213">
        <f t="shared" si="1"/>
        <v>24.703120684893676</v>
      </c>
    </row>
  </sheetData>
  <mergeCells count="4">
    <mergeCell ref="A3:E3"/>
    <mergeCell ref="A4:E4"/>
    <mergeCell ref="A23:E23"/>
    <mergeCell ref="A32:E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3" sqref="A33:IV33"/>
    </sheetView>
  </sheetViews>
  <sheetFormatPr defaultColWidth="9.140625" defaultRowHeight="12.75"/>
  <cols>
    <col min="1" max="1" width="58.421875" style="0" customWidth="1"/>
    <col min="2" max="2" width="11.28125" style="0" customWidth="1"/>
    <col min="3" max="3" width="12.421875" style="0" customWidth="1"/>
    <col min="4" max="4" width="11.7109375" style="0" customWidth="1"/>
    <col min="5" max="5" width="11.421875" style="0" customWidth="1"/>
  </cols>
  <sheetData>
    <row r="1" spans="1:5" ht="16.5">
      <c r="A1" s="206"/>
      <c r="B1" s="3"/>
      <c r="E1" t="s">
        <v>337</v>
      </c>
    </row>
    <row r="4" ht="15.75">
      <c r="A4" s="25"/>
    </row>
    <row r="5" spans="1:5" ht="22.5">
      <c r="A5" s="223" t="s">
        <v>338</v>
      </c>
      <c r="B5" s="223"/>
      <c r="C5" s="223"/>
      <c r="D5" s="223"/>
      <c r="E5" s="223"/>
    </row>
    <row r="6" spans="1:5" ht="18.75">
      <c r="A6" s="162" t="s">
        <v>79</v>
      </c>
      <c r="B6" s="162"/>
      <c r="C6" s="162"/>
      <c r="D6" s="162"/>
      <c r="E6" s="162"/>
    </row>
    <row r="7" spans="1:2" ht="18.75">
      <c r="A7" s="224"/>
      <c r="B7" s="224"/>
    </row>
    <row r="8" spans="1:2" ht="18.75">
      <c r="A8" s="224"/>
      <c r="B8" s="224"/>
    </row>
    <row r="9" spans="4:5" ht="13.5" thickBot="1">
      <c r="D9" s="225" t="s">
        <v>46</v>
      </c>
      <c r="E9" s="225"/>
    </row>
    <row r="10" spans="1:5" ht="14.25">
      <c r="A10" s="226" t="s">
        <v>339</v>
      </c>
      <c r="B10" s="227" t="s">
        <v>81</v>
      </c>
      <c r="C10" s="227" t="s">
        <v>340</v>
      </c>
      <c r="D10" s="227" t="s">
        <v>43</v>
      </c>
      <c r="E10" s="228" t="s">
        <v>43</v>
      </c>
    </row>
    <row r="11" spans="1:5" ht="14.25">
      <c r="A11" s="229"/>
      <c r="B11" s="230"/>
      <c r="C11" s="230"/>
      <c r="D11" s="230"/>
      <c r="E11" s="231" t="s">
        <v>341</v>
      </c>
    </row>
    <row r="12" spans="1:5" ht="15" customHeight="1">
      <c r="A12" s="232" t="s">
        <v>342</v>
      </c>
      <c r="B12" s="170">
        <v>50</v>
      </c>
      <c r="C12" s="170">
        <v>50</v>
      </c>
      <c r="D12" s="170">
        <v>25</v>
      </c>
      <c r="E12" s="233">
        <f>+D12/C12*100</f>
        <v>50</v>
      </c>
    </row>
    <row r="13" spans="1:5" ht="15" customHeight="1">
      <c r="A13" s="232" t="s">
        <v>343</v>
      </c>
      <c r="B13" s="170">
        <v>700</v>
      </c>
      <c r="C13" s="170">
        <v>700</v>
      </c>
      <c r="D13" s="170">
        <v>300</v>
      </c>
      <c r="E13" s="233">
        <f aca="true" t="shared" si="0" ref="E13:E33">+D13/C13*100</f>
        <v>42.857142857142854</v>
      </c>
    </row>
    <row r="14" spans="1:5" ht="15" customHeight="1">
      <c r="A14" s="234" t="s">
        <v>344</v>
      </c>
      <c r="B14" s="170">
        <v>70</v>
      </c>
      <c r="C14" s="170">
        <v>70</v>
      </c>
      <c r="D14" s="170">
        <v>35</v>
      </c>
      <c r="E14" s="233">
        <f t="shared" si="0"/>
        <v>50</v>
      </c>
    </row>
    <row r="15" spans="1:5" ht="15" customHeight="1">
      <c r="A15" s="232" t="s">
        <v>345</v>
      </c>
      <c r="B15" s="170">
        <v>200</v>
      </c>
      <c r="C15" s="170">
        <v>200</v>
      </c>
      <c r="D15" s="170">
        <v>100</v>
      </c>
      <c r="E15" s="233">
        <f t="shared" si="0"/>
        <v>50</v>
      </c>
    </row>
    <row r="16" spans="1:5" ht="15" customHeight="1">
      <c r="A16" s="234" t="s">
        <v>346</v>
      </c>
      <c r="B16" s="170">
        <v>200</v>
      </c>
      <c r="C16" s="170">
        <v>320</v>
      </c>
      <c r="D16" s="170">
        <v>220</v>
      </c>
      <c r="E16" s="233">
        <f t="shared" si="0"/>
        <v>68.75</v>
      </c>
    </row>
    <row r="17" spans="1:5" ht="15" customHeight="1">
      <c r="A17" s="234" t="s">
        <v>347</v>
      </c>
      <c r="B17" s="170">
        <v>60</v>
      </c>
      <c r="C17" s="170">
        <v>60</v>
      </c>
      <c r="D17" s="170">
        <v>30</v>
      </c>
      <c r="E17" s="233">
        <f t="shared" si="0"/>
        <v>50</v>
      </c>
    </row>
    <row r="18" spans="1:5" ht="15" customHeight="1">
      <c r="A18" s="232" t="s">
        <v>348</v>
      </c>
      <c r="B18" s="170">
        <v>200</v>
      </c>
      <c r="C18" s="170">
        <v>200</v>
      </c>
      <c r="D18" s="170">
        <v>100</v>
      </c>
      <c r="E18" s="233">
        <f t="shared" si="0"/>
        <v>50</v>
      </c>
    </row>
    <row r="19" spans="1:5" ht="15" customHeight="1">
      <c r="A19" s="234" t="s">
        <v>349</v>
      </c>
      <c r="B19" s="170">
        <v>100</v>
      </c>
      <c r="C19" s="170">
        <v>100</v>
      </c>
      <c r="D19" s="170">
        <v>50</v>
      </c>
      <c r="E19" s="233">
        <f t="shared" si="0"/>
        <v>50</v>
      </c>
    </row>
    <row r="20" spans="1:5" ht="15" customHeight="1">
      <c r="A20" s="234" t="s">
        <v>350</v>
      </c>
      <c r="B20" s="170">
        <v>1000</v>
      </c>
      <c r="C20" s="170">
        <v>1000</v>
      </c>
      <c r="D20" s="170">
        <v>500</v>
      </c>
      <c r="E20" s="233">
        <f t="shared" si="0"/>
        <v>50</v>
      </c>
    </row>
    <row r="21" spans="1:5" ht="15" customHeight="1">
      <c r="A21" s="234" t="s">
        <v>351</v>
      </c>
      <c r="B21" s="170">
        <v>150</v>
      </c>
      <c r="C21" s="170">
        <v>150</v>
      </c>
      <c r="D21" s="170">
        <v>100</v>
      </c>
      <c r="E21" s="233">
        <f t="shared" si="0"/>
        <v>66.66666666666666</v>
      </c>
    </row>
    <row r="22" spans="1:5" ht="15" customHeight="1">
      <c r="A22" s="234" t="s">
        <v>352</v>
      </c>
      <c r="B22" s="170">
        <v>100</v>
      </c>
      <c r="C22" s="170">
        <v>100</v>
      </c>
      <c r="D22" s="170">
        <v>50</v>
      </c>
      <c r="E22" s="233">
        <f t="shared" si="0"/>
        <v>50</v>
      </c>
    </row>
    <row r="23" spans="1:5" ht="15" customHeight="1">
      <c r="A23" s="234" t="s">
        <v>353</v>
      </c>
      <c r="B23" s="170">
        <v>1400</v>
      </c>
      <c r="C23" s="170">
        <v>1400</v>
      </c>
      <c r="D23" s="170">
        <v>700</v>
      </c>
      <c r="E23" s="233">
        <f t="shared" si="0"/>
        <v>50</v>
      </c>
    </row>
    <row r="24" spans="1:5" ht="15" customHeight="1">
      <c r="A24" s="234" t="s">
        <v>354</v>
      </c>
      <c r="B24" s="170">
        <v>150</v>
      </c>
      <c r="C24" s="170">
        <v>150</v>
      </c>
      <c r="D24" s="170"/>
      <c r="E24" s="233">
        <f t="shared" si="0"/>
        <v>0</v>
      </c>
    </row>
    <row r="25" spans="1:5" ht="15" customHeight="1">
      <c r="A25" s="232" t="s">
        <v>355</v>
      </c>
      <c r="B25" s="170">
        <v>110</v>
      </c>
      <c r="C25" s="170">
        <v>110</v>
      </c>
      <c r="D25" s="170">
        <v>110</v>
      </c>
      <c r="E25" s="233">
        <f t="shared" si="0"/>
        <v>100</v>
      </c>
    </row>
    <row r="26" spans="1:5" ht="15" customHeight="1">
      <c r="A26" s="234" t="s">
        <v>356</v>
      </c>
      <c r="B26" s="170">
        <v>300</v>
      </c>
      <c r="C26" s="170">
        <v>300</v>
      </c>
      <c r="D26" s="170">
        <v>300</v>
      </c>
      <c r="E26" s="233">
        <f t="shared" si="0"/>
        <v>100</v>
      </c>
    </row>
    <row r="27" spans="1:5" ht="15" customHeight="1">
      <c r="A27" s="234" t="s">
        <v>357</v>
      </c>
      <c r="B27" s="170">
        <v>2850</v>
      </c>
      <c r="C27" s="170">
        <v>2850</v>
      </c>
      <c r="D27" s="170">
        <v>1425</v>
      </c>
      <c r="E27" s="233">
        <f t="shared" si="0"/>
        <v>50</v>
      </c>
    </row>
    <row r="28" spans="1:5" ht="15" customHeight="1">
      <c r="A28" s="234" t="s">
        <v>358</v>
      </c>
      <c r="B28" s="170">
        <v>500</v>
      </c>
      <c r="C28" s="170">
        <v>500</v>
      </c>
      <c r="D28" s="170">
        <v>250</v>
      </c>
      <c r="E28" s="233">
        <f t="shared" si="0"/>
        <v>50</v>
      </c>
    </row>
    <row r="29" spans="1:5" ht="15" customHeight="1">
      <c r="A29" s="234" t="s">
        <v>359</v>
      </c>
      <c r="B29" s="170">
        <v>600</v>
      </c>
      <c r="C29" s="170">
        <v>600</v>
      </c>
      <c r="D29" s="170">
        <v>300</v>
      </c>
      <c r="E29" s="233">
        <f t="shared" si="0"/>
        <v>50</v>
      </c>
    </row>
    <row r="30" spans="1:5" ht="15" customHeight="1">
      <c r="A30" s="232" t="s">
        <v>360</v>
      </c>
      <c r="B30" s="170">
        <v>60</v>
      </c>
      <c r="C30" s="170">
        <v>60</v>
      </c>
      <c r="D30" s="170">
        <v>30</v>
      </c>
      <c r="E30" s="233">
        <f t="shared" si="0"/>
        <v>50</v>
      </c>
    </row>
    <row r="31" spans="1:5" ht="15" customHeight="1">
      <c r="A31" s="235" t="s">
        <v>361</v>
      </c>
      <c r="B31" s="236"/>
      <c r="C31" s="170">
        <v>17</v>
      </c>
      <c r="D31" s="170">
        <v>17</v>
      </c>
      <c r="E31" s="233">
        <f t="shared" si="0"/>
        <v>100</v>
      </c>
    </row>
    <row r="32" spans="1:5" ht="15" customHeight="1">
      <c r="A32" s="235" t="s">
        <v>362</v>
      </c>
      <c r="B32" s="236"/>
      <c r="C32" s="170">
        <v>120</v>
      </c>
      <c r="D32" s="170">
        <v>120</v>
      </c>
      <c r="E32" s="233">
        <f t="shared" si="0"/>
        <v>100</v>
      </c>
    </row>
    <row r="33" spans="1:5" ht="20.25" customHeight="1" thickBot="1">
      <c r="A33" s="237" t="s">
        <v>363</v>
      </c>
      <c r="B33" s="238">
        <f>SUM(B12:B32)</f>
        <v>8800</v>
      </c>
      <c r="C33" s="238">
        <f>SUM(C12:C32)</f>
        <v>9057</v>
      </c>
      <c r="D33" s="238">
        <f>SUM(D12:D32)</f>
        <v>4762</v>
      </c>
      <c r="E33" s="239">
        <f t="shared" si="0"/>
        <v>52.5781163740753</v>
      </c>
    </row>
  </sheetData>
  <mergeCells count="7">
    <mergeCell ref="A5:E5"/>
    <mergeCell ref="A6:E6"/>
    <mergeCell ref="D9:E9"/>
    <mergeCell ref="A10:A11"/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0" sqref="C20"/>
    </sheetView>
  </sheetViews>
  <sheetFormatPr defaultColWidth="9.140625" defaultRowHeight="12.75"/>
  <cols>
    <col min="1" max="1" width="68.421875" style="0" customWidth="1"/>
    <col min="2" max="2" width="14.00390625" style="0" customWidth="1"/>
    <col min="3" max="3" width="15.140625" style="0" customWidth="1"/>
    <col min="4" max="4" width="12.7109375" style="0" customWidth="1"/>
    <col min="5" max="5" width="12.8515625" style="0" customWidth="1"/>
  </cols>
  <sheetData>
    <row r="1" ht="15.75">
      <c r="E1" s="25" t="s">
        <v>364</v>
      </c>
    </row>
    <row r="2" ht="15.75">
      <c r="B2" s="25"/>
    </row>
    <row r="3" spans="1:5" ht="20.25">
      <c r="A3" s="240" t="s">
        <v>365</v>
      </c>
      <c r="B3" s="240"/>
      <c r="C3" s="240"/>
      <c r="D3" s="240"/>
      <c r="E3" s="240"/>
    </row>
    <row r="4" spans="1:5" ht="20.25">
      <c r="A4" s="240" t="s">
        <v>79</v>
      </c>
      <c r="B4" s="240"/>
      <c r="C4" s="240"/>
      <c r="D4" s="240"/>
      <c r="E4" s="240"/>
    </row>
    <row r="5" spans="1:2" ht="20.25">
      <c r="A5" s="241"/>
      <c r="B5" s="241"/>
    </row>
    <row r="6" spans="1:2" ht="20.25">
      <c r="A6" s="241"/>
      <c r="B6" s="241"/>
    </row>
    <row r="7" spans="1:5" ht="19.5">
      <c r="A7" s="242" t="s">
        <v>366</v>
      </c>
      <c r="B7" s="242"/>
      <c r="C7" s="242"/>
      <c r="D7" s="242"/>
      <c r="E7" s="242"/>
    </row>
    <row r="8" spans="1:5" ht="19.5">
      <c r="A8" s="205"/>
      <c r="B8" s="205"/>
      <c r="C8" s="10"/>
      <c r="D8" s="10"/>
      <c r="E8" s="10"/>
    </row>
    <row r="9" spans="1:5" ht="12.75">
      <c r="A9" s="10"/>
      <c r="B9" s="10"/>
      <c r="C9" s="10"/>
      <c r="D9" s="10"/>
      <c r="E9" s="10"/>
    </row>
    <row r="10" spans="1:5" ht="15.75">
      <c r="A10" s="10"/>
      <c r="B10" s="10"/>
      <c r="C10" s="10"/>
      <c r="D10" s="10"/>
      <c r="E10" s="243" t="s">
        <v>46</v>
      </c>
    </row>
    <row r="11" spans="1:5" ht="50.25" customHeight="1">
      <c r="A11" s="244" t="s">
        <v>367</v>
      </c>
      <c r="B11" s="244" t="s">
        <v>81</v>
      </c>
      <c r="C11" s="244" t="s">
        <v>82</v>
      </c>
      <c r="D11" s="244" t="s">
        <v>83</v>
      </c>
      <c r="E11" s="244" t="s">
        <v>84</v>
      </c>
    </row>
    <row r="12" spans="1:5" ht="18.75" customHeight="1">
      <c r="A12" s="180" t="s">
        <v>368</v>
      </c>
      <c r="B12" s="181">
        <f>B13+B14+B15+B16+B17+B18</f>
        <v>32574</v>
      </c>
      <c r="C12" s="181">
        <f>C13+C14+C15+C16+C17+C18</f>
        <v>32574</v>
      </c>
      <c r="D12" s="181">
        <f>D13+D14+D15+D16+D17+D18</f>
        <v>18313</v>
      </c>
      <c r="E12" s="245">
        <f>+D12/C12*100</f>
        <v>56.21968441087984</v>
      </c>
    </row>
    <row r="13" spans="1:5" ht="18.75" customHeight="1">
      <c r="A13" s="169" t="s">
        <v>369</v>
      </c>
      <c r="B13" s="170">
        <v>1812</v>
      </c>
      <c r="C13" s="171">
        <v>1812</v>
      </c>
      <c r="D13" s="171">
        <v>1015</v>
      </c>
      <c r="E13" s="172">
        <f aca="true" t="shared" si="0" ref="E13:E32">+D13/C13*100</f>
        <v>56.01545253863135</v>
      </c>
    </row>
    <row r="14" spans="1:5" ht="18.75" customHeight="1">
      <c r="A14" s="169" t="s">
        <v>370</v>
      </c>
      <c r="B14" s="170">
        <v>14196</v>
      </c>
      <c r="C14" s="171">
        <v>14196</v>
      </c>
      <c r="D14" s="171">
        <v>7563</v>
      </c>
      <c r="E14" s="172">
        <f t="shared" si="0"/>
        <v>53.27557058326289</v>
      </c>
    </row>
    <row r="15" spans="1:5" ht="18.75" customHeight="1">
      <c r="A15" s="169" t="s">
        <v>371</v>
      </c>
      <c r="B15" s="170">
        <v>12240</v>
      </c>
      <c r="C15" s="171">
        <v>12240</v>
      </c>
      <c r="D15" s="171">
        <v>6867</v>
      </c>
      <c r="E15" s="172">
        <f t="shared" si="0"/>
        <v>56.10294117647059</v>
      </c>
    </row>
    <row r="16" spans="1:5" ht="18.75" customHeight="1">
      <c r="A16" s="169" t="s">
        <v>372</v>
      </c>
      <c r="B16" s="170">
        <v>30</v>
      </c>
      <c r="C16" s="171">
        <v>30</v>
      </c>
      <c r="D16" s="171"/>
      <c r="E16" s="172">
        <f t="shared" si="0"/>
        <v>0</v>
      </c>
    </row>
    <row r="17" spans="1:5" ht="18.75" customHeight="1">
      <c r="A17" s="169" t="s">
        <v>373</v>
      </c>
      <c r="B17" s="170">
        <v>2856</v>
      </c>
      <c r="C17" s="171">
        <v>2856</v>
      </c>
      <c r="D17" s="171">
        <v>1664</v>
      </c>
      <c r="E17" s="172">
        <f t="shared" si="0"/>
        <v>58.26330532212886</v>
      </c>
    </row>
    <row r="18" spans="1:5" ht="18.75" customHeight="1">
      <c r="A18" s="169" t="s">
        <v>374</v>
      </c>
      <c r="B18" s="170">
        <v>1440</v>
      </c>
      <c r="C18" s="171">
        <v>1440</v>
      </c>
      <c r="D18" s="171">
        <v>1204</v>
      </c>
      <c r="E18" s="172">
        <f t="shared" si="0"/>
        <v>83.61111111111111</v>
      </c>
    </row>
    <row r="19" spans="1:5" ht="18.75" customHeight="1">
      <c r="A19" s="180" t="s">
        <v>375</v>
      </c>
      <c r="B19" s="181">
        <f>B20</f>
        <v>33456</v>
      </c>
      <c r="C19" s="181">
        <f>C20</f>
        <v>33456</v>
      </c>
      <c r="D19" s="181">
        <f>D20</f>
        <v>19551</v>
      </c>
      <c r="E19" s="168">
        <f t="shared" si="0"/>
        <v>58.437948350071736</v>
      </c>
    </row>
    <row r="20" spans="1:5" ht="18.75" customHeight="1">
      <c r="A20" s="169" t="s">
        <v>376</v>
      </c>
      <c r="B20" s="170">
        <v>33456</v>
      </c>
      <c r="C20" s="171">
        <v>33456</v>
      </c>
      <c r="D20" s="171">
        <v>19551</v>
      </c>
      <c r="E20" s="172">
        <f t="shared" si="0"/>
        <v>58.437948350071736</v>
      </c>
    </row>
    <row r="21" spans="1:5" ht="18.75" customHeight="1">
      <c r="A21" s="180" t="s">
        <v>377</v>
      </c>
      <c r="B21" s="181">
        <f>B22+B23+B24+B25+B26</f>
        <v>4954</v>
      </c>
      <c r="C21" s="181">
        <f>C22+C23+C24+C25+C26</f>
        <v>4954</v>
      </c>
      <c r="D21" s="181">
        <f>D22+D23+D24+D25+D26+D27</f>
        <v>927</v>
      </c>
      <c r="E21" s="168">
        <f t="shared" si="0"/>
        <v>18.712151796528058</v>
      </c>
    </row>
    <row r="22" spans="1:5" ht="18.75" customHeight="1">
      <c r="A22" s="169" t="s">
        <v>378</v>
      </c>
      <c r="B22" s="170">
        <v>400</v>
      </c>
      <c r="C22" s="171">
        <v>400</v>
      </c>
      <c r="D22" s="171">
        <v>110</v>
      </c>
      <c r="E22" s="172">
        <f t="shared" si="0"/>
        <v>27.500000000000004</v>
      </c>
    </row>
    <row r="23" spans="1:5" ht="18.75" customHeight="1">
      <c r="A23" s="169" t="s">
        <v>379</v>
      </c>
      <c r="B23" s="170">
        <v>800</v>
      </c>
      <c r="C23" s="171">
        <v>800</v>
      </c>
      <c r="D23" s="171">
        <v>343</v>
      </c>
      <c r="E23" s="172">
        <f t="shared" si="0"/>
        <v>42.875</v>
      </c>
    </row>
    <row r="24" spans="1:5" ht="18.75" customHeight="1">
      <c r="A24" s="169" t="s">
        <v>380</v>
      </c>
      <c r="B24" s="170">
        <v>440</v>
      </c>
      <c r="C24" s="171">
        <v>440</v>
      </c>
      <c r="D24" s="171">
        <v>103</v>
      </c>
      <c r="E24" s="172">
        <f t="shared" si="0"/>
        <v>23.40909090909091</v>
      </c>
    </row>
    <row r="25" spans="1:5" ht="18.75" customHeight="1">
      <c r="A25" s="169" t="s">
        <v>381</v>
      </c>
      <c r="B25" s="170">
        <v>3000</v>
      </c>
      <c r="C25" s="171">
        <v>3000</v>
      </c>
      <c r="D25" s="171">
        <v>236</v>
      </c>
      <c r="E25" s="172">
        <f t="shared" si="0"/>
        <v>7.866666666666666</v>
      </c>
    </row>
    <row r="26" spans="1:5" ht="18.75" customHeight="1">
      <c r="A26" s="169" t="s">
        <v>382</v>
      </c>
      <c r="B26" s="170">
        <v>314</v>
      </c>
      <c r="C26" s="171">
        <v>314</v>
      </c>
      <c r="D26" s="171">
        <v>49</v>
      </c>
      <c r="E26" s="172">
        <f t="shared" si="0"/>
        <v>15.605095541401273</v>
      </c>
    </row>
    <row r="27" spans="1:5" ht="18.75" customHeight="1">
      <c r="A27" s="169" t="s">
        <v>383</v>
      </c>
      <c r="B27" s="170"/>
      <c r="C27" s="171"/>
      <c r="D27" s="171">
        <v>86</v>
      </c>
      <c r="E27" s="172"/>
    </row>
    <row r="28" spans="1:5" ht="18.75" customHeight="1">
      <c r="A28" s="166" t="s">
        <v>384</v>
      </c>
      <c r="B28" s="167">
        <f>B29+B30</f>
        <v>814</v>
      </c>
      <c r="C28" s="167">
        <f>C29+C30+C31</f>
        <v>1769</v>
      </c>
      <c r="D28" s="167">
        <f>D29+D30</f>
        <v>152</v>
      </c>
      <c r="E28" s="168">
        <f t="shared" si="0"/>
        <v>8.592425098925947</v>
      </c>
    </row>
    <row r="29" spans="1:5" ht="18.75" customHeight="1">
      <c r="A29" s="169" t="s">
        <v>385</v>
      </c>
      <c r="B29" s="170">
        <v>500</v>
      </c>
      <c r="C29" s="171">
        <v>500</v>
      </c>
      <c r="D29" s="171">
        <v>152</v>
      </c>
      <c r="E29" s="172">
        <f t="shared" si="0"/>
        <v>30.4</v>
      </c>
    </row>
    <row r="30" spans="1:5" ht="18.75" customHeight="1">
      <c r="A30" s="169" t="s">
        <v>386</v>
      </c>
      <c r="B30" s="170">
        <v>314</v>
      </c>
      <c r="C30" s="171">
        <v>314</v>
      </c>
      <c r="D30" s="171"/>
      <c r="E30" s="172">
        <f t="shared" si="0"/>
        <v>0</v>
      </c>
    </row>
    <row r="31" spans="1:5" ht="18.75" customHeight="1">
      <c r="A31" s="169" t="s">
        <v>387</v>
      </c>
      <c r="B31" s="170"/>
      <c r="C31" s="171">
        <v>955</v>
      </c>
      <c r="D31" s="171"/>
      <c r="E31" s="172">
        <f t="shared" si="0"/>
        <v>0</v>
      </c>
    </row>
    <row r="32" spans="1:5" ht="18.75" customHeight="1">
      <c r="A32" s="246" t="s">
        <v>388</v>
      </c>
      <c r="B32" s="247">
        <f>B12+B19+B21+B28</f>
        <v>71798</v>
      </c>
      <c r="C32" s="247">
        <f>C12+C19+C21+C28</f>
        <v>72753</v>
      </c>
      <c r="D32" s="247">
        <f>D12+D19+D21+D28</f>
        <v>38943</v>
      </c>
      <c r="E32" s="248">
        <f t="shared" si="0"/>
        <v>53.527689579811145</v>
      </c>
    </row>
    <row r="33" spans="1:5" ht="16.5">
      <c r="A33" s="206"/>
      <c r="B33" s="10"/>
      <c r="C33" s="10"/>
      <c r="D33" s="10"/>
      <c r="E33" s="10"/>
    </row>
    <row r="34" spans="1:5" ht="16.5">
      <c r="A34" s="206"/>
      <c r="B34" s="10"/>
      <c r="C34" s="10"/>
      <c r="D34" s="10"/>
      <c r="E34" s="10"/>
    </row>
    <row r="35" spans="1:5" ht="19.5">
      <c r="A35" s="242" t="s">
        <v>389</v>
      </c>
      <c r="B35" s="242"/>
      <c r="C35" s="242"/>
      <c r="D35" s="242"/>
      <c r="E35" s="242"/>
    </row>
    <row r="36" spans="1:5" ht="20.25">
      <c r="A36" s="241"/>
      <c r="B36" s="10"/>
      <c r="C36" s="10"/>
      <c r="D36" s="10"/>
      <c r="E36" s="10"/>
    </row>
    <row r="37" spans="1:5" ht="18.75" customHeight="1">
      <c r="A37" s="166" t="s">
        <v>390</v>
      </c>
      <c r="B37" s="167">
        <f>SUM(B38:B39)</f>
        <v>4620</v>
      </c>
      <c r="C37" s="167">
        <f>SUM(C38:C40)</f>
        <v>4674</v>
      </c>
      <c r="D37" s="167">
        <f>SUM(D38:D40)</f>
        <v>3336</v>
      </c>
      <c r="E37" s="172">
        <f>+D37/C37*100</f>
        <v>71.37355584082157</v>
      </c>
    </row>
    <row r="38" spans="1:5" ht="18.75" customHeight="1">
      <c r="A38" s="169" t="s">
        <v>391</v>
      </c>
      <c r="B38" s="170">
        <v>3600</v>
      </c>
      <c r="C38" s="171">
        <v>3600</v>
      </c>
      <c r="D38" s="171">
        <v>2814</v>
      </c>
      <c r="E38" s="172">
        <f>+D38/C38*100</f>
        <v>78.16666666666666</v>
      </c>
    </row>
    <row r="39" spans="1:5" ht="18.75" customHeight="1">
      <c r="A39" s="169" t="s">
        <v>392</v>
      </c>
      <c r="B39" s="170">
        <v>1020</v>
      </c>
      <c r="C39" s="171">
        <v>1020</v>
      </c>
      <c r="D39" s="171">
        <v>480</v>
      </c>
      <c r="E39" s="172">
        <f>+D39/C39*100</f>
        <v>47.05882352941176</v>
      </c>
    </row>
    <row r="40" spans="1:5" ht="18.75" customHeight="1">
      <c r="A40" s="169" t="s">
        <v>393</v>
      </c>
      <c r="B40" s="170"/>
      <c r="C40" s="171">
        <v>54</v>
      </c>
      <c r="D40" s="171">
        <v>42</v>
      </c>
      <c r="E40" s="172">
        <f>+D40/C40*100</f>
        <v>77.77777777777779</v>
      </c>
    </row>
    <row r="41" spans="1:5" ht="18.75" customHeight="1">
      <c r="A41" s="246" t="s">
        <v>394</v>
      </c>
      <c r="B41" s="247">
        <f>+B37</f>
        <v>4620</v>
      </c>
      <c r="C41" s="247">
        <f>+C37</f>
        <v>4674</v>
      </c>
      <c r="D41" s="247">
        <f>+D37</f>
        <v>3336</v>
      </c>
      <c r="E41" s="248">
        <f>+D41/C41*100</f>
        <v>71.37355584082157</v>
      </c>
    </row>
    <row r="42" spans="1:5" ht="12.75">
      <c r="A42" s="249"/>
      <c r="B42" s="250"/>
      <c r="C42" s="10"/>
      <c r="D42" s="10"/>
      <c r="E42" s="10"/>
    </row>
    <row r="43" spans="1:5" ht="12.75">
      <c r="A43" s="249"/>
      <c r="B43" s="250"/>
      <c r="C43" s="10"/>
      <c r="D43" s="10"/>
      <c r="E43" s="10"/>
    </row>
    <row r="44" spans="1:5" ht="24" customHeight="1">
      <c r="A44" s="251" t="s">
        <v>395</v>
      </c>
      <c r="B44" s="252">
        <f>B41+B32</f>
        <v>76418</v>
      </c>
      <c r="C44" s="252">
        <f>C41+C32</f>
        <v>77427</v>
      </c>
      <c r="D44" s="252">
        <f>D41+D32</f>
        <v>42279</v>
      </c>
      <c r="E44" s="253">
        <f>+D44/C44*100</f>
        <v>54.60498275795265</v>
      </c>
    </row>
  </sheetData>
  <mergeCells count="6">
    <mergeCell ref="A42:A43"/>
    <mergeCell ref="B42:B43"/>
    <mergeCell ref="A3:E3"/>
    <mergeCell ref="A4:E4"/>
    <mergeCell ref="A7:E7"/>
    <mergeCell ref="A35:E3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A88" sqref="A88:IV88"/>
    </sheetView>
  </sheetViews>
  <sheetFormatPr defaultColWidth="9.140625" defaultRowHeight="12.75"/>
  <cols>
    <col min="1" max="1" width="46.8515625" style="0" customWidth="1"/>
    <col min="2" max="2" width="13.140625" style="0" customWidth="1"/>
    <col min="3" max="3" width="13.7109375" style="0" customWidth="1"/>
    <col min="4" max="4" width="11.28125" style="0" customWidth="1"/>
    <col min="5" max="5" width="11.421875" style="0" customWidth="1"/>
  </cols>
  <sheetData>
    <row r="1" ht="12.75">
      <c r="E1" s="33" t="s">
        <v>396</v>
      </c>
    </row>
    <row r="2" spans="1:5" ht="19.5">
      <c r="A2" s="242" t="s">
        <v>335</v>
      </c>
      <c r="B2" s="242"/>
      <c r="C2" s="242"/>
      <c r="D2" s="242"/>
      <c r="E2" s="242"/>
    </row>
    <row r="3" spans="1:5" ht="19.5">
      <c r="A3" s="242" t="s">
        <v>397</v>
      </c>
      <c r="B3" s="242"/>
      <c r="C3" s="242"/>
      <c r="D3" s="242"/>
      <c r="E3" s="242"/>
    </row>
    <row r="4" spans="1:5" ht="19.5">
      <c r="A4" s="242" t="s">
        <v>262</v>
      </c>
      <c r="B4" s="242"/>
      <c r="C4" s="242"/>
      <c r="D4" s="242"/>
      <c r="E4" s="242"/>
    </row>
    <row r="5" ht="16.5">
      <c r="A5" s="206"/>
    </row>
    <row r="6" ht="19.5" customHeight="1">
      <c r="A6" s="254" t="s">
        <v>398</v>
      </c>
    </row>
    <row r="7" spans="1:5" ht="19.5" customHeight="1">
      <c r="A7" s="255"/>
      <c r="E7" s="184" t="s">
        <v>46</v>
      </c>
    </row>
    <row r="8" spans="1:5" ht="36" customHeight="1">
      <c r="A8" s="166" t="s">
        <v>80</v>
      </c>
      <c r="B8" s="256" t="s">
        <v>44</v>
      </c>
      <c r="C8" s="256" t="s">
        <v>42</v>
      </c>
      <c r="D8" s="256" t="s">
        <v>43</v>
      </c>
      <c r="E8" s="256" t="s">
        <v>45</v>
      </c>
    </row>
    <row r="9" spans="1:5" ht="19.5" customHeight="1">
      <c r="A9" s="166" t="s">
        <v>399</v>
      </c>
      <c r="B9" s="167">
        <f>+B11+B12+B10</f>
        <v>914</v>
      </c>
      <c r="C9" s="167">
        <f>+C11+C12+C10</f>
        <v>637</v>
      </c>
      <c r="D9" s="167">
        <f>+D11+D12+D10</f>
        <v>102</v>
      </c>
      <c r="E9" s="168">
        <f>+D9/C9*100</f>
        <v>16.012558869701728</v>
      </c>
    </row>
    <row r="10" spans="1:5" ht="19.5" customHeight="1">
      <c r="A10" s="176" t="s">
        <v>400</v>
      </c>
      <c r="B10" s="177">
        <v>0</v>
      </c>
      <c r="C10" s="177">
        <v>0</v>
      </c>
      <c r="D10" s="177">
        <v>0</v>
      </c>
      <c r="E10" s="178"/>
    </row>
    <row r="11" spans="1:5" ht="19.5" customHeight="1">
      <c r="A11" s="176" t="s">
        <v>401</v>
      </c>
      <c r="B11" s="177">
        <v>564</v>
      </c>
      <c r="C11" s="177">
        <v>287</v>
      </c>
      <c r="D11" s="177">
        <v>0</v>
      </c>
      <c r="E11" s="178">
        <f aca="true" t="shared" si="0" ref="E11:E16">+D11/C11*100</f>
        <v>0</v>
      </c>
    </row>
    <row r="12" spans="1:5" ht="19.5" customHeight="1">
      <c r="A12" s="176" t="s">
        <v>402</v>
      </c>
      <c r="B12" s="177">
        <v>350</v>
      </c>
      <c r="C12" s="177">
        <f>292+58</f>
        <v>350</v>
      </c>
      <c r="D12" s="177">
        <v>102</v>
      </c>
      <c r="E12" s="178">
        <f t="shared" si="0"/>
        <v>29.142857142857142</v>
      </c>
    </row>
    <row r="13" spans="1:5" ht="19.5" customHeight="1">
      <c r="A13" s="166" t="s">
        <v>403</v>
      </c>
      <c r="B13" s="167">
        <v>500</v>
      </c>
      <c r="C13" s="167">
        <v>916</v>
      </c>
      <c r="D13" s="167">
        <v>444</v>
      </c>
      <c r="E13" s="168">
        <f t="shared" si="0"/>
        <v>48.47161572052402</v>
      </c>
    </row>
    <row r="14" spans="1:5" ht="19.5" customHeight="1">
      <c r="A14" s="74" t="s">
        <v>404</v>
      </c>
      <c r="B14" s="75"/>
      <c r="C14" s="75">
        <v>416</v>
      </c>
      <c r="D14" s="75">
        <v>278</v>
      </c>
      <c r="E14" s="178">
        <f t="shared" si="0"/>
        <v>66.82692307692307</v>
      </c>
    </row>
    <row r="15" spans="1:5" ht="19.5" customHeight="1">
      <c r="A15" s="166" t="s">
        <v>405</v>
      </c>
      <c r="B15" s="167">
        <v>0</v>
      </c>
      <c r="C15" s="167">
        <v>0</v>
      </c>
      <c r="D15" s="167">
        <v>0</v>
      </c>
      <c r="E15" s="168"/>
    </row>
    <row r="16" spans="1:5" ht="19.5" customHeight="1">
      <c r="A16" s="257" t="s">
        <v>13</v>
      </c>
      <c r="B16" s="258">
        <f>+B15+B13+B9</f>
        <v>1414</v>
      </c>
      <c r="C16" s="258">
        <f>+C15+C13+C9</f>
        <v>1553</v>
      </c>
      <c r="D16" s="258">
        <f>+D15+D13+D9</f>
        <v>546</v>
      </c>
      <c r="E16" s="259">
        <f t="shared" si="0"/>
        <v>35.1577591757888</v>
      </c>
    </row>
    <row r="19" ht="12.75">
      <c r="A19" s="260" t="s">
        <v>406</v>
      </c>
    </row>
    <row r="20" spans="1:5" ht="19.5" customHeight="1">
      <c r="A20" s="261"/>
      <c r="E20" s="184" t="s">
        <v>46</v>
      </c>
    </row>
    <row r="21" spans="1:5" ht="35.25" customHeight="1">
      <c r="A21" s="166" t="s">
        <v>80</v>
      </c>
      <c r="B21" s="256" t="s">
        <v>44</v>
      </c>
      <c r="C21" s="256" t="s">
        <v>42</v>
      </c>
      <c r="D21" s="256" t="s">
        <v>43</v>
      </c>
      <c r="E21" s="256" t="s">
        <v>45</v>
      </c>
    </row>
    <row r="22" spans="1:5" ht="19.5" customHeight="1">
      <c r="A22" s="166" t="s">
        <v>399</v>
      </c>
      <c r="B22" s="167">
        <f>+B23+B24+B25</f>
        <v>50</v>
      </c>
      <c r="C22" s="167">
        <f>+C23+C24+C25</f>
        <v>50</v>
      </c>
      <c r="D22" s="167">
        <f>+D23+D24+D25</f>
        <v>0</v>
      </c>
      <c r="E22" s="168">
        <f>+D22/C22*100</f>
        <v>0</v>
      </c>
    </row>
    <row r="23" spans="1:5" ht="19.5" customHeight="1">
      <c r="A23" s="176" t="s">
        <v>400</v>
      </c>
      <c r="B23" s="177">
        <v>50</v>
      </c>
      <c r="C23" s="177">
        <v>50</v>
      </c>
      <c r="D23" s="177">
        <v>0</v>
      </c>
      <c r="E23" s="178">
        <f aca="true" t="shared" si="1" ref="E23:E28">+D23/C23*100</f>
        <v>0</v>
      </c>
    </row>
    <row r="24" spans="1:5" ht="19.5" customHeight="1">
      <c r="A24" s="176" t="s">
        <v>401</v>
      </c>
      <c r="B24" s="177">
        <v>0</v>
      </c>
      <c r="C24" s="177">
        <v>0</v>
      </c>
      <c r="D24" s="177">
        <v>0</v>
      </c>
      <c r="E24" s="178"/>
    </row>
    <row r="25" spans="1:5" ht="19.5" customHeight="1">
      <c r="A25" s="176" t="s">
        <v>402</v>
      </c>
      <c r="B25" s="177">
        <v>0</v>
      </c>
      <c r="C25" s="177">
        <v>0</v>
      </c>
      <c r="D25" s="177">
        <v>0</v>
      </c>
      <c r="E25" s="178"/>
    </row>
    <row r="26" spans="1:5" ht="19.5" customHeight="1">
      <c r="A26" s="166" t="s">
        <v>403</v>
      </c>
      <c r="B26" s="167">
        <v>1696</v>
      </c>
      <c r="C26" s="167">
        <v>1696</v>
      </c>
      <c r="D26" s="167">
        <v>566</v>
      </c>
      <c r="E26" s="178">
        <f t="shared" si="1"/>
        <v>33.37264150943396</v>
      </c>
    </row>
    <row r="27" spans="1:5" ht="19.5" customHeight="1">
      <c r="A27" s="166" t="s">
        <v>405</v>
      </c>
      <c r="B27" s="167">
        <v>200</v>
      </c>
      <c r="C27" s="167">
        <v>200</v>
      </c>
      <c r="D27" s="167">
        <v>50</v>
      </c>
      <c r="E27" s="168">
        <f t="shared" si="1"/>
        <v>25</v>
      </c>
    </row>
    <row r="28" spans="1:5" ht="19.5" customHeight="1">
      <c r="A28" s="257" t="s">
        <v>13</v>
      </c>
      <c r="B28" s="258">
        <f>+B27+B26+B22</f>
        <v>1946</v>
      </c>
      <c r="C28" s="258">
        <f>+C27+C26+C22</f>
        <v>1946</v>
      </c>
      <c r="D28" s="258">
        <f>+D27+D26+D22</f>
        <v>616</v>
      </c>
      <c r="E28" s="259">
        <f t="shared" si="1"/>
        <v>31.654676258992804</v>
      </c>
    </row>
    <row r="32" ht="19.5" customHeight="1">
      <c r="A32" s="260" t="s">
        <v>407</v>
      </c>
    </row>
    <row r="33" spans="1:5" ht="19.5" customHeight="1">
      <c r="A33" s="261"/>
      <c r="E33" s="184" t="s">
        <v>46</v>
      </c>
    </row>
    <row r="34" spans="1:5" ht="32.25" customHeight="1">
      <c r="A34" s="166" t="s">
        <v>80</v>
      </c>
      <c r="B34" s="256" t="s">
        <v>44</v>
      </c>
      <c r="C34" s="256" t="s">
        <v>42</v>
      </c>
      <c r="D34" s="256" t="s">
        <v>43</v>
      </c>
      <c r="E34" s="256" t="s">
        <v>45</v>
      </c>
    </row>
    <row r="35" spans="1:5" ht="19.5" customHeight="1">
      <c r="A35" s="166" t="s">
        <v>399</v>
      </c>
      <c r="B35" s="167">
        <f aca="true" t="shared" si="2" ref="B35:D39">+B22+B9</f>
        <v>964</v>
      </c>
      <c r="C35" s="167">
        <f t="shared" si="2"/>
        <v>687</v>
      </c>
      <c r="D35" s="167">
        <f t="shared" si="2"/>
        <v>102</v>
      </c>
      <c r="E35" s="168">
        <f aca="true" t="shared" si="3" ref="E35:E41">+D35/C35*100</f>
        <v>14.847161572052403</v>
      </c>
    </row>
    <row r="36" spans="1:5" ht="19.5" customHeight="1">
      <c r="A36" s="176" t="s">
        <v>400</v>
      </c>
      <c r="B36" s="177">
        <f t="shared" si="2"/>
        <v>50</v>
      </c>
      <c r="C36" s="177">
        <f t="shared" si="2"/>
        <v>50</v>
      </c>
      <c r="D36" s="177">
        <f t="shared" si="2"/>
        <v>0</v>
      </c>
      <c r="E36" s="178">
        <f t="shared" si="3"/>
        <v>0</v>
      </c>
    </row>
    <row r="37" spans="1:5" ht="19.5" customHeight="1">
      <c r="A37" s="176" t="s">
        <v>401</v>
      </c>
      <c r="B37" s="177">
        <f t="shared" si="2"/>
        <v>564</v>
      </c>
      <c r="C37" s="177">
        <f t="shared" si="2"/>
        <v>287</v>
      </c>
      <c r="D37" s="177">
        <f t="shared" si="2"/>
        <v>0</v>
      </c>
      <c r="E37" s="178">
        <f t="shared" si="3"/>
        <v>0</v>
      </c>
    </row>
    <row r="38" spans="1:5" ht="19.5" customHeight="1">
      <c r="A38" s="176" t="s">
        <v>402</v>
      </c>
      <c r="B38" s="177">
        <f t="shared" si="2"/>
        <v>350</v>
      </c>
      <c r="C38" s="177">
        <f t="shared" si="2"/>
        <v>350</v>
      </c>
      <c r="D38" s="177">
        <f t="shared" si="2"/>
        <v>102</v>
      </c>
      <c r="E38" s="178">
        <f t="shared" si="3"/>
        <v>29.142857142857142</v>
      </c>
    </row>
    <row r="39" spans="1:5" ht="19.5" customHeight="1">
      <c r="A39" s="166" t="s">
        <v>403</v>
      </c>
      <c r="B39" s="167">
        <f t="shared" si="2"/>
        <v>2196</v>
      </c>
      <c r="C39" s="167">
        <f t="shared" si="2"/>
        <v>2612</v>
      </c>
      <c r="D39" s="167">
        <f t="shared" si="2"/>
        <v>1010</v>
      </c>
      <c r="E39" s="168">
        <f t="shared" si="3"/>
        <v>38.667687595712096</v>
      </c>
    </row>
    <row r="40" spans="1:5" ht="19.5" customHeight="1">
      <c r="A40" s="166" t="s">
        <v>405</v>
      </c>
      <c r="B40" s="167">
        <f aca="true" t="shared" si="4" ref="B40:D41">+B27+B15</f>
        <v>200</v>
      </c>
      <c r="C40" s="167">
        <f t="shared" si="4"/>
        <v>200</v>
      </c>
      <c r="D40" s="167">
        <f t="shared" si="4"/>
        <v>50</v>
      </c>
      <c r="E40" s="168">
        <f t="shared" si="3"/>
        <v>25</v>
      </c>
    </row>
    <row r="41" spans="1:5" ht="19.5" customHeight="1">
      <c r="A41" s="257" t="s">
        <v>13</v>
      </c>
      <c r="B41" s="258">
        <f t="shared" si="4"/>
        <v>3360</v>
      </c>
      <c r="C41" s="258">
        <f t="shared" si="4"/>
        <v>3499</v>
      </c>
      <c r="D41" s="258">
        <f t="shared" si="4"/>
        <v>1162</v>
      </c>
      <c r="E41" s="259">
        <f t="shared" si="3"/>
        <v>33.20948842526436</v>
      </c>
    </row>
    <row r="43" spans="1:5" ht="12.75">
      <c r="A43" s="262">
        <v>1</v>
      </c>
      <c r="B43" s="262"/>
      <c r="C43" s="262"/>
      <c r="D43" s="262"/>
      <c r="E43" s="262"/>
    </row>
    <row r="46" ht="12.75">
      <c r="E46" s="33" t="s">
        <v>396</v>
      </c>
    </row>
    <row r="47" ht="16.5">
      <c r="A47" s="4"/>
    </row>
    <row r="48" spans="1:5" ht="19.5">
      <c r="A48" s="242" t="s">
        <v>335</v>
      </c>
      <c r="B48" s="242"/>
      <c r="C48" s="242"/>
      <c r="D48" s="242"/>
      <c r="E48" s="242"/>
    </row>
    <row r="49" spans="1:5" ht="19.5">
      <c r="A49" s="242" t="s">
        <v>408</v>
      </c>
      <c r="B49" s="242"/>
      <c r="C49" s="242"/>
      <c r="D49" s="242"/>
      <c r="E49" s="242"/>
    </row>
    <row r="50" spans="1:5" ht="19.5">
      <c r="A50" s="242" t="s">
        <v>262</v>
      </c>
      <c r="B50" s="242"/>
      <c r="C50" s="242"/>
      <c r="D50" s="242"/>
      <c r="E50" s="242"/>
    </row>
    <row r="53" ht="19.5" customHeight="1">
      <c r="A53" s="260" t="s">
        <v>398</v>
      </c>
    </row>
    <row r="54" spans="1:5" ht="19.5" customHeight="1">
      <c r="A54" s="261"/>
      <c r="E54" s="184" t="s">
        <v>46</v>
      </c>
    </row>
    <row r="55" spans="1:5" ht="33" customHeight="1">
      <c r="A55" s="166" t="s">
        <v>80</v>
      </c>
      <c r="B55" s="256" t="s">
        <v>44</v>
      </c>
      <c r="C55" s="256" t="s">
        <v>42</v>
      </c>
      <c r="D55" s="256" t="s">
        <v>43</v>
      </c>
      <c r="E55" s="256" t="s">
        <v>45</v>
      </c>
    </row>
    <row r="56" spans="1:5" ht="19.5" customHeight="1">
      <c r="A56" s="166" t="s">
        <v>409</v>
      </c>
      <c r="B56" s="167">
        <f>+B57+B58</f>
        <v>580</v>
      </c>
      <c r="C56" s="167">
        <f>+C57+C58</f>
        <v>580</v>
      </c>
      <c r="D56" s="167">
        <f>+D57+D58</f>
        <v>356</v>
      </c>
      <c r="E56" s="263">
        <f>+D56/C56*100</f>
        <v>61.37931034482759</v>
      </c>
    </row>
    <row r="57" spans="1:5" ht="19.5" customHeight="1">
      <c r="A57" s="176" t="s">
        <v>410</v>
      </c>
      <c r="B57" s="177">
        <v>60</v>
      </c>
      <c r="C57" s="177">
        <v>60</v>
      </c>
      <c r="D57" s="177">
        <f>64+30</f>
        <v>94</v>
      </c>
      <c r="E57" s="264">
        <f aca="true" t="shared" si="5" ref="E57:E62">+D57/C57*100</f>
        <v>156.66666666666666</v>
      </c>
    </row>
    <row r="58" spans="1:5" ht="19.5" customHeight="1">
      <c r="A58" s="176" t="s">
        <v>411</v>
      </c>
      <c r="B58" s="177">
        <v>520</v>
      </c>
      <c r="C58" s="177">
        <v>520</v>
      </c>
      <c r="D58" s="177">
        <v>262</v>
      </c>
      <c r="E58" s="264">
        <f t="shared" si="5"/>
        <v>50.38461538461539</v>
      </c>
    </row>
    <row r="59" spans="1:5" ht="19.5" customHeight="1">
      <c r="A59" s="166" t="s">
        <v>412</v>
      </c>
      <c r="B59" s="167">
        <v>73</v>
      </c>
      <c r="C59" s="167">
        <v>73</v>
      </c>
      <c r="D59" s="167">
        <v>42</v>
      </c>
      <c r="E59" s="263">
        <f t="shared" si="5"/>
        <v>57.534246575342465</v>
      </c>
    </row>
    <row r="60" spans="1:5" ht="19.5" customHeight="1">
      <c r="A60" s="166" t="s">
        <v>413</v>
      </c>
      <c r="B60" s="167">
        <v>701</v>
      </c>
      <c r="C60" s="167">
        <v>840</v>
      </c>
      <c r="D60" s="167">
        <v>497</v>
      </c>
      <c r="E60" s="263">
        <f t="shared" si="5"/>
        <v>59.166666666666664</v>
      </c>
    </row>
    <row r="61" spans="1:5" ht="19.5" customHeight="1">
      <c r="A61" s="166" t="s">
        <v>414</v>
      </c>
      <c r="B61" s="167">
        <v>60</v>
      </c>
      <c r="C61" s="167">
        <v>60</v>
      </c>
      <c r="D61" s="167">
        <v>5</v>
      </c>
      <c r="E61" s="263">
        <f t="shared" si="5"/>
        <v>8.333333333333332</v>
      </c>
    </row>
    <row r="62" spans="1:5" ht="19.5" customHeight="1">
      <c r="A62" s="257" t="s">
        <v>13</v>
      </c>
      <c r="B62" s="258">
        <f>+B61+B60+B59+B56</f>
        <v>1414</v>
      </c>
      <c r="C62" s="258">
        <f>+C61+C60+C59+C56</f>
        <v>1553</v>
      </c>
      <c r="D62" s="258">
        <f>+D61+D60+D59+D56</f>
        <v>900</v>
      </c>
      <c r="E62" s="265">
        <f t="shared" si="5"/>
        <v>57.95235028976175</v>
      </c>
    </row>
    <row r="66" ht="19.5" customHeight="1">
      <c r="A66" s="260" t="s">
        <v>406</v>
      </c>
    </row>
    <row r="67" spans="1:5" ht="19.5" customHeight="1">
      <c r="A67" s="261"/>
      <c r="E67" s="184" t="s">
        <v>46</v>
      </c>
    </row>
    <row r="68" spans="1:5" ht="33" customHeight="1">
      <c r="A68" s="166" t="s">
        <v>80</v>
      </c>
      <c r="B68" s="256" t="s">
        <v>44</v>
      </c>
      <c r="C68" s="256" t="s">
        <v>42</v>
      </c>
      <c r="D68" s="256" t="s">
        <v>43</v>
      </c>
      <c r="E68" s="256" t="s">
        <v>45</v>
      </c>
    </row>
    <row r="69" spans="1:5" ht="19.5" customHeight="1">
      <c r="A69" s="166" t="s">
        <v>409</v>
      </c>
      <c r="B69" s="167">
        <f>+B70+B71</f>
        <v>600</v>
      </c>
      <c r="C69" s="167">
        <f>+C70+C71</f>
        <v>600</v>
      </c>
      <c r="D69" s="167">
        <f>+D70+D71</f>
        <v>116</v>
      </c>
      <c r="E69" s="263">
        <f>+D69/C69*100</f>
        <v>19.333333333333332</v>
      </c>
    </row>
    <row r="70" spans="1:5" ht="19.5" customHeight="1">
      <c r="A70" s="176" t="s">
        <v>410</v>
      </c>
      <c r="B70" s="177">
        <v>0</v>
      </c>
      <c r="C70" s="177">
        <v>0</v>
      </c>
      <c r="D70" s="177">
        <v>0</v>
      </c>
      <c r="E70" s="264">
        <v>0</v>
      </c>
    </row>
    <row r="71" spans="1:5" ht="19.5" customHeight="1">
      <c r="A71" s="176" t="s">
        <v>411</v>
      </c>
      <c r="B71" s="177">
        <v>600</v>
      </c>
      <c r="C71" s="177">
        <v>600</v>
      </c>
      <c r="D71" s="177">
        <v>116</v>
      </c>
      <c r="E71" s="264">
        <f>+D71/C71*100</f>
        <v>19.333333333333332</v>
      </c>
    </row>
    <row r="72" spans="1:5" ht="19.5" customHeight="1">
      <c r="A72" s="166" t="s">
        <v>412</v>
      </c>
      <c r="B72" s="167">
        <v>90</v>
      </c>
      <c r="C72" s="167">
        <v>90</v>
      </c>
      <c r="D72" s="167">
        <v>18</v>
      </c>
      <c r="E72" s="263">
        <f>+D72/C72*100</f>
        <v>20</v>
      </c>
    </row>
    <row r="73" spans="1:5" ht="19.5" customHeight="1">
      <c r="A73" s="166" t="s">
        <v>413</v>
      </c>
      <c r="B73" s="167">
        <v>1256</v>
      </c>
      <c r="C73" s="167">
        <v>1256</v>
      </c>
      <c r="D73" s="167">
        <v>110</v>
      </c>
      <c r="E73" s="263">
        <f>+D73/C73*100</f>
        <v>8.75796178343949</v>
      </c>
    </row>
    <row r="74" spans="1:5" ht="19.5" customHeight="1">
      <c r="A74" s="166" t="s">
        <v>414</v>
      </c>
      <c r="B74" s="167">
        <v>0</v>
      </c>
      <c r="C74" s="167">
        <v>0</v>
      </c>
      <c r="D74" s="167">
        <v>0</v>
      </c>
      <c r="E74" s="263">
        <v>0</v>
      </c>
    </row>
    <row r="75" spans="1:5" ht="19.5" customHeight="1">
      <c r="A75" s="257" t="s">
        <v>13</v>
      </c>
      <c r="B75" s="258">
        <f>+B74+B73+B72+B69</f>
        <v>1946</v>
      </c>
      <c r="C75" s="258">
        <f>+C74+C73+C72+C69</f>
        <v>1946</v>
      </c>
      <c r="D75" s="258">
        <f>+D74+D73+D72+D69</f>
        <v>244</v>
      </c>
      <c r="E75" s="265">
        <f>+D75/C75*100</f>
        <v>12.538540596094553</v>
      </c>
    </row>
    <row r="79" ht="19.5" customHeight="1">
      <c r="A79" s="260" t="s">
        <v>407</v>
      </c>
    </row>
    <row r="80" spans="1:5" ht="19.5" customHeight="1">
      <c r="A80" s="261"/>
      <c r="E80" s="184" t="s">
        <v>46</v>
      </c>
    </row>
    <row r="81" spans="1:5" ht="31.5" customHeight="1">
      <c r="A81" s="166" t="s">
        <v>80</v>
      </c>
      <c r="B81" s="256" t="s">
        <v>44</v>
      </c>
      <c r="C81" s="256" t="s">
        <v>42</v>
      </c>
      <c r="D81" s="256" t="s">
        <v>43</v>
      </c>
      <c r="E81" s="256" t="s">
        <v>45</v>
      </c>
    </row>
    <row r="82" spans="1:5" ht="19.5" customHeight="1">
      <c r="A82" s="166" t="s">
        <v>409</v>
      </c>
      <c r="B82" s="167">
        <f>+B56+B69</f>
        <v>1180</v>
      </c>
      <c r="C82" s="167">
        <f>+C56+C69</f>
        <v>1180</v>
      </c>
      <c r="D82" s="167">
        <f>+D56+D69</f>
        <v>472</v>
      </c>
      <c r="E82" s="263">
        <f>+D82/C82*100</f>
        <v>40</v>
      </c>
    </row>
    <row r="83" spans="1:5" ht="19.5" customHeight="1">
      <c r="A83" s="176" t="s">
        <v>410</v>
      </c>
      <c r="B83" s="177">
        <f aca="true" t="shared" si="6" ref="B83:D88">+B57+B70</f>
        <v>60</v>
      </c>
      <c r="C83" s="177">
        <f t="shared" si="6"/>
        <v>60</v>
      </c>
      <c r="D83" s="177">
        <f t="shared" si="6"/>
        <v>94</v>
      </c>
      <c r="E83" s="264">
        <f aca="true" t="shared" si="7" ref="E83:E88">+D83/C83*100</f>
        <v>156.66666666666666</v>
      </c>
    </row>
    <row r="84" spans="1:5" ht="19.5" customHeight="1">
      <c r="A84" s="176" t="s">
        <v>411</v>
      </c>
      <c r="B84" s="177">
        <f t="shared" si="6"/>
        <v>1120</v>
      </c>
      <c r="C84" s="177">
        <f t="shared" si="6"/>
        <v>1120</v>
      </c>
      <c r="D84" s="177">
        <f t="shared" si="6"/>
        <v>378</v>
      </c>
      <c r="E84" s="264">
        <f t="shared" si="7"/>
        <v>33.75</v>
      </c>
    </row>
    <row r="85" spans="1:5" ht="19.5" customHeight="1">
      <c r="A85" s="166" t="s">
        <v>412</v>
      </c>
      <c r="B85" s="167">
        <f t="shared" si="6"/>
        <v>163</v>
      </c>
      <c r="C85" s="167">
        <f t="shared" si="6"/>
        <v>163</v>
      </c>
      <c r="D85" s="167">
        <f t="shared" si="6"/>
        <v>60</v>
      </c>
      <c r="E85" s="263">
        <f t="shared" si="7"/>
        <v>36.809815950920246</v>
      </c>
    </row>
    <row r="86" spans="1:5" ht="19.5" customHeight="1">
      <c r="A86" s="166" t="s">
        <v>413</v>
      </c>
      <c r="B86" s="167">
        <f t="shared" si="6"/>
        <v>1957</v>
      </c>
      <c r="C86" s="167">
        <f t="shared" si="6"/>
        <v>2096</v>
      </c>
      <c r="D86" s="167">
        <f t="shared" si="6"/>
        <v>607</v>
      </c>
      <c r="E86" s="263">
        <f t="shared" si="7"/>
        <v>28.95992366412214</v>
      </c>
    </row>
    <row r="87" spans="1:5" ht="19.5" customHeight="1">
      <c r="A87" s="166" t="s">
        <v>414</v>
      </c>
      <c r="B87" s="167">
        <f t="shared" si="6"/>
        <v>60</v>
      </c>
      <c r="C87" s="167">
        <f t="shared" si="6"/>
        <v>60</v>
      </c>
      <c r="D87" s="167">
        <f t="shared" si="6"/>
        <v>5</v>
      </c>
      <c r="E87" s="263">
        <f t="shared" si="7"/>
        <v>8.333333333333332</v>
      </c>
    </row>
    <row r="88" spans="1:5" ht="19.5" customHeight="1">
      <c r="A88" s="257" t="s">
        <v>13</v>
      </c>
      <c r="B88" s="258">
        <f t="shared" si="6"/>
        <v>3360</v>
      </c>
      <c r="C88" s="258">
        <f t="shared" si="6"/>
        <v>3499</v>
      </c>
      <c r="D88" s="258">
        <f>+D62+D75</f>
        <v>1144</v>
      </c>
      <c r="E88" s="265">
        <f t="shared" si="7"/>
        <v>32.69505573020864</v>
      </c>
    </row>
    <row r="92" spans="1:5" ht="12.75">
      <c r="A92" s="60">
        <v>2</v>
      </c>
      <c r="B92" s="60"/>
      <c r="C92" s="60"/>
      <c r="D92" s="60"/>
      <c r="E92" s="60"/>
    </row>
  </sheetData>
  <mergeCells count="13">
    <mergeCell ref="A92:E92"/>
    <mergeCell ref="A50:E50"/>
    <mergeCell ref="A53:A54"/>
    <mergeCell ref="A66:A67"/>
    <mergeCell ref="A79:A80"/>
    <mergeCell ref="A32:A33"/>
    <mergeCell ref="A43:E43"/>
    <mergeCell ref="A48:E48"/>
    <mergeCell ref="A49:E49"/>
    <mergeCell ref="A2:E2"/>
    <mergeCell ref="A3:E3"/>
    <mergeCell ref="A4:E4"/>
    <mergeCell ref="A19:A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Telepítő</cp:lastModifiedBy>
  <cp:lastPrinted>2008-08-27T06:06:38Z</cp:lastPrinted>
  <dcterms:created xsi:type="dcterms:W3CDTF">2005-09-28T09:11:36Z</dcterms:created>
  <dcterms:modified xsi:type="dcterms:W3CDTF">2008-09-12T07:53:51Z</dcterms:modified>
  <cp:category/>
  <cp:version/>
  <cp:contentType/>
  <cp:contentStatus/>
</cp:coreProperties>
</file>